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Angulo\Desktop\ESCRITORIO 2020\PGA\2020\"/>
    </mc:Choice>
  </mc:AlternateContent>
  <bookViews>
    <workbookView xWindow="0" yWindow="0" windowWidth="20490" windowHeight="7650" tabRatio="601"/>
  </bookViews>
  <sheets>
    <sheet name="PGA 2020" sheetId="5" r:id="rId1"/>
    <sheet name="Realizadas" sheetId="11" r:id="rId2"/>
    <sheet name="Alcaldias " sheetId="6" r:id="rId3"/>
    <sheet name="Entes Desc" sheetId="7" r:id="rId4"/>
    <sheet name="ESP" sheetId="8" r:id="rId5"/>
    <sheet name="ESES." sheetId="9" r:id="rId6"/>
  </sheets>
  <definedNames>
    <definedName name="_xlnm.Print_Titles" localSheetId="0">'PGA 2020'!$1:$7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11" l="1"/>
  <c r="AI50" i="9" l="1"/>
  <c r="AG50" i="9"/>
  <c r="R50" i="9"/>
  <c r="P50" i="9"/>
  <c r="N50" i="9"/>
  <c r="J50" i="9"/>
  <c r="H50" i="9"/>
  <c r="F50" i="9"/>
  <c r="D50" i="9"/>
  <c r="B50" i="9"/>
  <c r="AI12" i="9"/>
  <c r="AG12" i="9"/>
  <c r="R12" i="9"/>
  <c r="P12" i="9"/>
  <c r="N12" i="9"/>
  <c r="J12" i="9"/>
  <c r="H12" i="9"/>
  <c r="F12" i="9"/>
  <c r="D12" i="9"/>
  <c r="B12" i="9"/>
  <c r="AI11" i="9"/>
  <c r="AJ28" i="9" s="1"/>
  <c r="AG11" i="9"/>
  <c r="R11" i="9"/>
  <c r="S25" i="9" s="1"/>
  <c r="P11" i="9"/>
  <c r="Q17" i="9" s="1"/>
  <c r="N11" i="9"/>
  <c r="O42" i="9" s="1"/>
  <c r="J11" i="9"/>
  <c r="H11" i="9"/>
  <c r="I31" i="9" s="1"/>
  <c r="F11" i="9"/>
  <c r="G31" i="9" s="1"/>
  <c r="D11" i="9"/>
  <c r="E33" i="9" s="1"/>
  <c r="B11" i="9"/>
  <c r="E15" i="9" l="1"/>
  <c r="G16" i="9"/>
  <c r="AJ16" i="9"/>
  <c r="E18" i="9"/>
  <c r="E19" i="9"/>
  <c r="AJ19" i="9"/>
  <c r="S20" i="9"/>
  <c r="I22" i="9"/>
  <c r="E23" i="9"/>
  <c r="O24" i="9"/>
  <c r="E26" i="9"/>
  <c r="Q27" i="9"/>
  <c r="G29" i="9"/>
  <c r="O30" i="9"/>
  <c r="O31" i="9"/>
  <c r="S33" i="9"/>
  <c r="E37" i="9"/>
  <c r="AJ40" i="9"/>
  <c r="E44" i="9"/>
  <c r="S15" i="9"/>
  <c r="I16" i="9"/>
  <c r="I17" i="9"/>
  <c r="I18" i="9"/>
  <c r="G19" i="9"/>
  <c r="E20" i="9"/>
  <c r="AJ20" i="9"/>
  <c r="O22" i="9"/>
  <c r="O23" i="9"/>
  <c r="AJ24" i="9"/>
  <c r="O26" i="9"/>
  <c r="E28" i="9"/>
  <c r="S29" i="9"/>
  <c r="AJ30" i="9"/>
  <c r="Q31" i="9"/>
  <c r="AJ33" i="9"/>
  <c r="S37" i="9"/>
  <c r="E41" i="9"/>
  <c r="E49" i="9"/>
  <c r="AJ15" i="9"/>
  <c r="O16" i="9"/>
  <c r="O17" i="9"/>
  <c r="O18" i="9"/>
  <c r="Q19" i="9"/>
  <c r="G20" i="9"/>
  <c r="O21" i="9"/>
  <c r="Q22" i="9"/>
  <c r="E24" i="9"/>
  <c r="E25" i="9"/>
  <c r="AJ26" i="9"/>
  <c r="O28" i="9"/>
  <c r="AJ29" i="9"/>
  <c r="E32" i="9"/>
  <c r="I35" i="9"/>
  <c r="AJ37" i="9"/>
  <c r="S41" i="9"/>
  <c r="E16" i="9"/>
  <c r="S16" i="9"/>
  <c r="AJ18" i="9"/>
  <c r="S19" i="9"/>
  <c r="O20" i="9"/>
  <c r="E22" i="9"/>
  <c r="AJ22" i="9"/>
  <c r="I24" i="9"/>
  <c r="I27" i="9"/>
  <c r="E30" i="9"/>
  <c r="O35" i="9"/>
  <c r="O39" i="9"/>
  <c r="C49" i="9"/>
  <c r="C45" i="9"/>
  <c r="C41" i="9"/>
  <c r="C37" i="9"/>
  <c r="C33" i="9"/>
  <c r="C46" i="9"/>
  <c r="C42" i="9"/>
  <c r="C38" i="9"/>
  <c r="C34" i="9"/>
  <c r="C43" i="9"/>
  <c r="C35" i="9"/>
  <c r="C30" i="9"/>
  <c r="C26" i="9"/>
  <c r="C48" i="9"/>
  <c r="C44" i="9"/>
  <c r="C40" i="9"/>
  <c r="C31" i="9"/>
  <c r="C24" i="9"/>
  <c r="C20" i="9"/>
  <c r="C16" i="9"/>
  <c r="C36" i="9"/>
  <c r="C29" i="9"/>
  <c r="C27" i="9"/>
  <c r="C21" i="9"/>
  <c r="K49" i="9"/>
  <c r="K45" i="9"/>
  <c r="K41" i="9"/>
  <c r="K37" i="9"/>
  <c r="K33" i="9"/>
  <c r="K46" i="9"/>
  <c r="K42" i="9"/>
  <c r="K38" i="9"/>
  <c r="K34" i="9"/>
  <c r="K47" i="9"/>
  <c r="K39" i="9"/>
  <c r="K30" i="9"/>
  <c r="K26" i="9"/>
  <c r="K32" i="9"/>
  <c r="K28" i="9"/>
  <c r="K20" i="9"/>
  <c r="K16" i="9"/>
  <c r="K43" i="9"/>
  <c r="K31" i="9"/>
  <c r="K24" i="9"/>
  <c r="K21" i="9"/>
  <c r="AH49" i="9"/>
  <c r="AH45" i="9"/>
  <c r="AH41" i="9"/>
  <c r="AH37" i="9"/>
  <c r="AH33" i="9"/>
  <c r="AK33" i="9" s="1"/>
  <c r="AL33" i="9" s="1"/>
  <c r="AH46" i="9"/>
  <c r="AH42" i="9"/>
  <c r="AH38" i="9"/>
  <c r="AH34" i="9"/>
  <c r="AH47" i="9"/>
  <c r="AH39" i="9"/>
  <c r="AH30" i="9"/>
  <c r="AK30" i="9" s="1"/>
  <c r="AL30" i="9" s="1"/>
  <c r="AH26" i="9"/>
  <c r="AK26" i="9" s="1"/>
  <c r="AL26" i="9" s="1"/>
  <c r="AH40" i="9"/>
  <c r="AK40" i="9" s="1"/>
  <c r="AL40" i="9" s="1"/>
  <c r="AH36" i="9"/>
  <c r="AH29" i="9"/>
  <c r="AK29" i="9" s="1"/>
  <c r="AL29" i="9" s="1"/>
  <c r="AH27" i="9"/>
  <c r="AH20" i="9"/>
  <c r="AK20" i="9" s="1"/>
  <c r="AL20" i="9" s="1"/>
  <c r="AH16" i="9"/>
  <c r="AH48" i="9"/>
  <c r="AH32" i="9"/>
  <c r="AH25" i="9"/>
  <c r="AH23" i="9"/>
  <c r="AH21" i="9"/>
  <c r="K15" i="9"/>
  <c r="C18" i="9"/>
  <c r="K23" i="9"/>
  <c r="K25" i="9"/>
  <c r="C28" i="9"/>
  <c r="C32" i="9"/>
  <c r="AH35" i="9"/>
  <c r="AH44" i="9"/>
  <c r="K48" i="9"/>
  <c r="C15" i="9"/>
  <c r="K17" i="9"/>
  <c r="AH18" i="9"/>
  <c r="AK18" i="9" s="1"/>
  <c r="AL18" i="9" s="1"/>
  <c r="K19" i="9"/>
  <c r="AH28" i="9"/>
  <c r="AK28" i="9" s="1"/>
  <c r="AL28" i="9" s="1"/>
  <c r="AH31" i="9"/>
  <c r="AH43" i="9"/>
  <c r="C47" i="9"/>
  <c r="G47" i="9"/>
  <c r="G43" i="9"/>
  <c r="G39" i="9"/>
  <c r="G35" i="9"/>
  <c r="G48" i="9"/>
  <c r="G44" i="9"/>
  <c r="G40" i="9"/>
  <c r="G36" i="9"/>
  <c r="G32" i="9"/>
  <c r="G45" i="9"/>
  <c r="G37" i="9"/>
  <c r="G28" i="9"/>
  <c r="G24" i="9"/>
  <c r="G41" i="9"/>
  <c r="G27" i="9"/>
  <c r="G25" i="9"/>
  <c r="G22" i="9"/>
  <c r="G18" i="9"/>
  <c r="G46" i="9"/>
  <c r="G42" i="9"/>
  <c r="G33" i="9"/>
  <c r="G30" i="9"/>
  <c r="G23" i="9"/>
  <c r="Q49" i="9"/>
  <c r="Q45" i="9"/>
  <c r="Q41" i="9"/>
  <c r="Q37" i="9"/>
  <c r="Q33" i="9"/>
  <c r="Q46" i="9"/>
  <c r="Q42" i="9"/>
  <c r="Q38" i="9"/>
  <c r="Q34" i="9"/>
  <c r="Q43" i="9"/>
  <c r="Q35" i="9"/>
  <c r="Q30" i="9"/>
  <c r="T30" i="9" s="1"/>
  <c r="U30" i="9" s="1"/>
  <c r="Q26" i="9"/>
  <c r="Q48" i="9"/>
  <c r="Q39" i="9"/>
  <c r="Q25" i="9"/>
  <c r="Q23" i="9"/>
  <c r="Q20" i="9"/>
  <c r="T20" i="9" s="1"/>
  <c r="U20" i="9" s="1"/>
  <c r="Q16" i="9"/>
  <c r="Q44" i="9"/>
  <c r="Q40" i="9"/>
  <c r="Q28" i="9"/>
  <c r="Q21" i="9"/>
  <c r="AH15" i="9"/>
  <c r="AK15" i="9" s="1"/>
  <c r="AL15" i="9" s="1"/>
  <c r="C17" i="9"/>
  <c r="Q18" i="9"/>
  <c r="C19" i="9"/>
  <c r="G21" i="9"/>
  <c r="K22" i="9"/>
  <c r="AH22" i="9"/>
  <c r="AK22" i="9" s="1"/>
  <c r="AL22" i="9" s="1"/>
  <c r="C23" i="9"/>
  <c r="Q24" i="9"/>
  <c r="T24" i="9" s="1"/>
  <c r="U24" i="9" s="1"/>
  <c r="C25" i="9"/>
  <c r="K29" i="9"/>
  <c r="G34" i="9"/>
  <c r="K35" i="9"/>
  <c r="K36" i="9"/>
  <c r="C39" i="9"/>
  <c r="Q47" i="9"/>
  <c r="I48" i="9"/>
  <c r="I44" i="9"/>
  <c r="I40" i="9"/>
  <c r="I36" i="9"/>
  <c r="I49" i="9"/>
  <c r="I45" i="9"/>
  <c r="I41" i="9"/>
  <c r="I37" i="9"/>
  <c r="I33" i="9"/>
  <c r="I42" i="9"/>
  <c r="I34" i="9"/>
  <c r="I32" i="9"/>
  <c r="I29" i="9"/>
  <c r="I25" i="9"/>
  <c r="I46" i="9"/>
  <c r="I30" i="9"/>
  <c r="I23" i="9"/>
  <c r="I19" i="9"/>
  <c r="I15" i="9"/>
  <c r="I47" i="9"/>
  <c r="I38" i="9"/>
  <c r="I28" i="9"/>
  <c r="I26" i="9"/>
  <c r="I20" i="9"/>
  <c r="S46" i="9"/>
  <c r="S42" i="9"/>
  <c r="S38" i="9"/>
  <c r="S34" i="9"/>
  <c r="S47" i="9"/>
  <c r="S43" i="9"/>
  <c r="S39" i="9"/>
  <c r="S35" i="9"/>
  <c r="S48" i="9"/>
  <c r="S40" i="9"/>
  <c r="S32" i="9"/>
  <c r="S31" i="9"/>
  <c r="S27" i="9"/>
  <c r="S23" i="9"/>
  <c r="S44" i="9"/>
  <c r="S30" i="9"/>
  <c r="S28" i="9"/>
  <c r="T28" i="9" s="1"/>
  <c r="U28" i="9" s="1"/>
  <c r="S21" i="9"/>
  <c r="S17" i="9"/>
  <c r="T17" i="9" s="1"/>
  <c r="U17" i="9" s="1"/>
  <c r="S49" i="9"/>
  <c r="S45" i="9"/>
  <c r="S36" i="9"/>
  <c r="S26" i="9"/>
  <c r="S24" i="9"/>
  <c r="S22" i="9"/>
  <c r="T22" i="9" s="1"/>
  <c r="U22" i="9" s="1"/>
  <c r="G15" i="9"/>
  <c r="Q15" i="9"/>
  <c r="G17" i="9"/>
  <c r="AH17" i="9"/>
  <c r="K18" i="9"/>
  <c r="S18" i="9"/>
  <c r="AH19" i="9"/>
  <c r="AK19" i="9" s="1"/>
  <c r="AL19" i="9" s="1"/>
  <c r="I21" i="9"/>
  <c r="C22" i="9"/>
  <c r="AH24" i="9"/>
  <c r="AK24" i="9" s="1"/>
  <c r="AL24" i="9" s="1"/>
  <c r="G26" i="9"/>
  <c r="K27" i="9"/>
  <c r="Q29" i="9"/>
  <c r="T31" i="9"/>
  <c r="U31" i="9" s="1"/>
  <c r="Q32" i="9"/>
  <c r="Q36" i="9"/>
  <c r="G38" i="9"/>
  <c r="I39" i="9"/>
  <c r="K40" i="9"/>
  <c r="I43" i="9"/>
  <c r="K44" i="9"/>
  <c r="G49" i="9"/>
  <c r="E46" i="9"/>
  <c r="E42" i="9"/>
  <c r="E38" i="9"/>
  <c r="E34" i="9"/>
  <c r="E47" i="9"/>
  <c r="E43" i="9"/>
  <c r="E39" i="9"/>
  <c r="E35" i="9"/>
  <c r="E48" i="9"/>
  <c r="E40" i="9"/>
  <c r="E31" i="9"/>
  <c r="E27" i="9"/>
  <c r="O48" i="9"/>
  <c r="O44" i="9"/>
  <c r="O40" i="9"/>
  <c r="T40" i="9" s="1"/>
  <c r="U40" i="9" s="1"/>
  <c r="O36" i="9"/>
  <c r="T36" i="9" s="1"/>
  <c r="U36" i="9" s="1"/>
  <c r="O32" i="9"/>
  <c r="O49" i="9"/>
  <c r="T49" i="9" s="1"/>
  <c r="U49" i="9" s="1"/>
  <c r="O45" i="9"/>
  <c r="O41" i="9"/>
  <c r="O37" i="9"/>
  <c r="O33" i="9"/>
  <c r="T33" i="9" s="1"/>
  <c r="U33" i="9" s="1"/>
  <c r="O46" i="9"/>
  <c r="O38" i="9"/>
  <c r="O29" i="9"/>
  <c r="O25" i="9"/>
  <c r="T25" i="9" s="1"/>
  <c r="U25" i="9" s="1"/>
  <c r="AJ46" i="9"/>
  <c r="AJ42" i="9"/>
  <c r="AJ38" i="9"/>
  <c r="AJ34" i="9"/>
  <c r="AJ47" i="9"/>
  <c r="AJ43" i="9"/>
  <c r="AJ39" i="9"/>
  <c r="AJ35" i="9"/>
  <c r="AJ44" i="9"/>
  <c r="AJ36" i="9"/>
  <c r="AJ31" i="9"/>
  <c r="AJ27" i="9"/>
  <c r="AJ23" i="9"/>
  <c r="AJ49" i="9"/>
  <c r="O15" i="9"/>
  <c r="E17" i="9"/>
  <c r="AJ17" i="9"/>
  <c r="O19" i="9"/>
  <c r="T19" i="9" s="1"/>
  <c r="U19" i="9" s="1"/>
  <c r="E21" i="9"/>
  <c r="AJ21" i="9"/>
  <c r="AJ25" i="9"/>
  <c r="O27" i="9"/>
  <c r="E29" i="9"/>
  <c r="AJ32" i="9"/>
  <c r="O34" i="9"/>
  <c r="E36" i="9"/>
  <c r="AJ41" i="9"/>
  <c r="O43" i="9"/>
  <c r="T43" i="9" s="1"/>
  <c r="U43" i="9" s="1"/>
  <c r="E45" i="9"/>
  <c r="AJ45" i="9"/>
  <c r="O47" i="9"/>
  <c r="AJ48" i="9"/>
  <c r="AK37" i="9" l="1"/>
  <c r="AL37" i="9" s="1"/>
  <c r="T42" i="9"/>
  <c r="U42" i="9" s="1"/>
  <c r="T18" i="9"/>
  <c r="U18" i="9" s="1"/>
  <c r="AK25" i="9"/>
  <c r="AL25" i="9" s="1"/>
  <c r="AK47" i="9"/>
  <c r="AL47" i="9" s="1"/>
  <c r="AK46" i="9"/>
  <c r="AL46" i="9" s="1"/>
  <c r="AK45" i="9"/>
  <c r="AL45" i="9" s="1"/>
  <c r="T26" i="9"/>
  <c r="U26" i="9" s="1"/>
  <c r="AK17" i="9"/>
  <c r="AL17" i="9" s="1"/>
  <c r="T44" i="9"/>
  <c r="U44" i="9" s="1"/>
  <c r="AK43" i="9"/>
  <c r="AL43" i="9" s="1"/>
  <c r="T15" i="9"/>
  <c r="U15" i="9" s="1"/>
  <c r="T29" i="9"/>
  <c r="U29" i="9" s="1"/>
  <c r="T32" i="9"/>
  <c r="U32" i="9" s="1"/>
  <c r="T21" i="9"/>
  <c r="U21" i="9" s="1"/>
  <c r="T16" i="9"/>
  <c r="U16" i="9" s="1"/>
  <c r="T39" i="9"/>
  <c r="U39" i="9" s="1"/>
  <c r="T35" i="9"/>
  <c r="U35" i="9" s="1"/>
  <c r="AK23" i="9"/>
  <c r="AL23" i="9" s="1"/>
  <c r="AK16" i="9"/>
  <c r="AL16" i="9" s="1"/>
  <c r="AK36" i="9"/>
  <c r="AL36" i="9" s="1"/>
  <c r="AK39" i="9"/>
  <c r="AL39" i="9" s="1"/>
  <c r="AK42" i="9"/>
  <c r="AL42" i="9" s="1"/>
  <c r="AK41" i="9"/>
  <c r="AL41" i="9" s="1"/>
  <c r="AK35" i="9"/>
  <c r="AL35" i="9" s="1"/>
  <c r="L21" i="9"/>
  <c r="M21" i="9" s="1"/>
  <c r="AN21" i="9"/>
  <c r="AN40" i="9"/>
  <c r="L40" i="9"/>
  <c r="M40" i="9" s="1"/>
  <c r="AN30" i="9"/>
  <c r="L30" i="9"/>
  <c r="M30" i="9" s="1"/>
  <c r="L38" i="9"/>
  <c r="M38" i="9" s="1"/>
  <c r="AN38" i="9"/>
  <c r="AN37" i="9"/>
  <c r="L37" i="9"/>
  <c r="M37" i="9" s="1"/>
  <c r="T47" i="9"/>
  <c r="U47" i="9" s="1"/>
  <c r="L19" i="9"/>
  <c r="M19" i="9" s="1"/>
  <c r="AN19" i="9"/>
  <c r="AN16" i="9"/>
  <c r="L16" i="9"/>
  <c r="M16" i="9" s="1"/>
  <c r="T37" i="9"/>
  <c r="U37" i="9" s="1"/>
  <c r="T48" i="9"/>
  <c r="U48" i="9" s="1"/>
  <c r="L23" i="9"/>
  <c r="M23" i="9" s="1"/>
  <c r="AN23" i="9"/>
  <c r="AK31" i="9"/>
  <c r="AL31" i="9" s="1"/>
  <c r="AN15" i="9"/>
  <c r="L15" i="9"/>
  <c r="M15" i="9" s="1"/>
  <c r="L32" i="9"/>
  <c r="M32" i="9" s="1"/>
  <c r="AN32" i="9"/>
  <c r="AN18" i="9"/>
  <c r="L18" i="9"/>
  <c r="M18" i="9" s="1"/>
  <c r="L27" i="9"/>
  <c r="M27" i="9" s="1"/>
  <c r="AN27" i="9"/>
  <c r="AN20" i="9"/>
  <c r="L20" i="9"/>
  <c r="M20" i="9" s="1"/>
  <c r="L44" i="9"/>
  <c r="M44" i="9" s="1"/>
  <c r="AN44" i="9"/>
  <c r="L35" i="9"/>
  <c r="M35" i="9" s="1"/>
  <c r="AN35" i="9"/>
  <c r="L42" i="9"/>
  <c r="M42" i="9" s="1"/>
  <c r="AN42" i="9"/>
  <c r="AN41" i="9"/>
  <c r="L41" i="9"/>
  <c r="M41" i="9" s="1"/>
  <c r="T27" i="9"/>
  <c r="U27" i="9" s="1"/>
  <c r="T38" i="9"/>
  <c r="U38" i="9" s="1"/>
  <c r="T41" i="9"/>
  <c r="U41" i="9" s="1"/>
  <c r="L39" i="9"/>
  <c r="M39" i="9" s="1"/>
  <c r="AN39" i="9"/>
  <c r="AN28" i="9"/>
  <c r="L28" i="9"/>
  <c r="M28" i="9" s="1"/>
  <c r="AK32" i="9"/>
  <c r="AL32" i="9" s="1"/>
  <c r="AK27" i="9"/>
  <c r="AL27" i="9" s="1"/>
  <c r="AK34" i="9"/>
  <c r="AL34" i="9" s="1"/>
  <c r="AK49" i="9"/>
  <c r="AL49" i="9" s="1"/>
  <c r="AN29" i="9"/>
  <c r="L29" i="9"/>
  <c r="M29" i="9" s="1"/>
  <c r="AN24" i="9"/>
  <c r="L24" i="9"/>
  <c r="M24" i="9" s="1"/>
  <c r="AN48" i="9"/>
  <c r="L48" i="9"/>
  <c r="M48" i="9" s="1"/>
  <c r="L43" i="9"/>
  <c r="M43" i="9" s="1"/>
  <c r="AN43" i="9"/>
  <c r="L46" i="9"/>
  <c r="M46" i="9" s="1"/>
  <c r="AN46" i="9"/>
  <c r="AN45" i="9"/>
  <c r="L45" i="9"/>
  <c r="M45" i="9" s="1"/>
  <c r="T34" i="9"/>
  <c r="U34" i="9" s="1"/>
  <c r="T46" i="9"/>
  <c r="U46" i="9" s="1"/>
  <c r="T45" i="9"/>
  <c r="U45" i="9" s="1"/>
  <c r="L22" i="9"/>
  <c r="M22" i="9" s="1"/>
  <c r="AN22" i="9"/>
  <c r="AN25" i="9"/>
  <c r="L25" i="9"/>
  <c r="M25" i="9" s="1"/>
  <c r="L17" i="9"/>
  <c r="M17" i="9" s="1"/>
  <c r="AN17" i="9"/>
  <c r="T23" i="9"/>
  <c r="U23" i="9" s="1"/>
  <c r="L47" i="9"/>
  <c r="M47" i="9" s="1"/>
  <c r="AN47" i="9"/>
  <c r="AK44" i="9"/>
  <c r="AL44" i="9" s="1"/>
  <c r="AK21" i="9"/>
  <c r="AL21" i="9" s="1"/>
  <c r="AK48" i="9"/>
  <c r="AL48" i="9" s="1"/>
  <c r="AK38" i="9"/>
  <c r="AL38" i="9" s="1"/>
  <c r="L36" i="9"/>
  <c r="M36" i="9" s="1"/>
  <c r="AN36" i="9"/>
  <c r="L31" i="9"/>
  <c r="M31" i="9" s="1"/>
  <c r="AN31" i="9"/>
  <c r="AN26" i="9"/>
  <c r="L26" i="9"/>
  <c r="M26" i="9" s="1"/>
  <c r="L34" i="9"/>
  <c r="M34" i="9" s="1"/>
  <c r="AN34" i="9"/>
  <c r="AN33" i="9"/>
  <c r="L33" i="9"/>
  <c r="M33" i="9" s="1"/>
  <c r="AN49" i="9"/>
  <c r="L49" i="9"/>
  <c r="M49" i="9" s="1"/>
  <c r="AP12" i="9" l="1"/>
  <c r="AP10" i="9"/>
  <c r="AP11" i="9"/>
  <c r="AP9" i="9"/>
  <c r="AO25" i="9" s="1"/>
  <c r="AP25" i="9" s="1"/>
  <c r="AO19" i="9"/>
  <c r="AP19" i="9" s="1"/>
  <c r="AO45" i="9"/>
  <c r="AP45" i="9" s="1"/>
  <c r="AO44" i="9"/>
  <c r="AP44" i="9" s="1"/>
  <c r="AO34" i="9" l="1"/>
  <c r="AP34" i="9" s="1"/>
  <c r="AO21" i="9"/>
  <c r="AP21" i="9" s="1"/>
  <c r="AO48" i="9"/>
  <c r="AP48" i="9" s="1"/>
  <c r="AO41" i="9"/>
  <c r="AP41" i="9" s="1"/>
  <c r="AO33" i="9"/>
  <c r="AP33" i="9" s="1"/>
  <c r="AO43" i="9"/>
  <c r="AP43" i="9" s="1"/>
  <c r="AO23" i="9"/>
  <c r="AP23" i="9" s="1"/>
  <c r="AO16" i="9"/>
  <c r="AP16" i="9" s="1"/>
  <c r="AO22" i="9"/>
  <c r="AP22" i="9" s="1"/>
  <c r="AO40" i="9"/>
  <c r="AP40" i="9" s="1"/>
  <c r="AO32" i="9"/>
  <c r="AP32" i="9" s="1"/>
  <c r="AO28" i="9"/>
  <c r="AP28" i="9" s="1"/>
  <c r="AO30" i="9"/>
  <c r="AP30" i="9" s="1"/>
  <c r="AO18" i="9"/>
  <c r="AP18" i="9" s="1"/>
  <c r="AO47" i="9"/>
  <c r="AP47" i="9" s="1"/>
  <c r="AO46" i="9"/>
  <c r="AP46" i="9" s="1"/>
  <c r="AO35" i="9"/>
  <c r="AP35" i="9" s="1"/>
  <c r="AO17" i="9"/>
  <c r="AP17" i="9" s="1"/>
  <c r="AO39" i="9"/>
  <c r="AP39" i="9" s="1"/>
  <c r="AO38" i="9"/>
  <c r="AP38" i="9" s="1"/>
  <c r="AO42" i="9"/>
  <c r="AP42" i="9" s="1"/>
  <c r="AO49" i="9"/>
  <c r="AP49" i="9" s="1"/>
  <c r="AO27" i="9"/>
  <c r="AP27" i="9" s="1"/>
  <c r="AO24" i="9"/>
  <c r="AP24" i="9" s="1"/>
  <c r="AO37" i="9"/>
  <c r="AP37" i="9" s="1"/>
  <c r="AO15" i="9"/>
  <c r="AP15" i="9" s="1"/>
  <c r="AO20" i="9"/>
  <c r="AP20" i="9" s="1"/>
  <c r="AO31" i="9"/>
  <c r="AP31" i="9" s="1"/>
  <c r="AO36" i="9"/>
  <c r="AP36" i="9" s="1"/>
  <c r="AO29" i="9"/>
  <c r="AP29" i="9" s="1"/>
  <c r="AO26" i="9"/>
  <c r="AP26" i="9" s="1"/>
  <c r="AP8" i="9" l="1"/>
  <c r="AP7" i="9"/>
  <c r="AI50" i="8" l="1"/>
  <c r="AG50" i="8"/>
  <c r="R50" i="8"/>
  <c r="P50" i="8"/>
  <c r="N50" i="8"/>
  <c r="J50" i="8"/>
  <c r="H50" i="8"/>
  <c r="F50" i="8"/>
  <c r="D50" i="8"/>
  <c r="B50" i="8"/>
  <c r="AI12" i="8"/>
  <c r="AG12" i="8"/>
  <c r="R12" i="8"/>
  <c r="P12" i="8"/>
  <c r="N12" i="8"/>
  <c r="J12" i="8"/>
  <c r="H12" i="8"/>
  <c r="F12" i="8"/>
  <c r="D12" i="8"/>
  <c r="B12" i="8"/>
  <c r="AI11" i="8"/>
  <c r="AJ49" i="8" s="1"/>
  <c r="AG11" i="8"/>
  <c r="AH30" i="8" s="1"/>
  <c r="R11" i="8"/>
  <c r="P11" i="8"/>
  <c r="N11" i="8"/>
  <c r="O16" i="8" s="1"/>
  <c r="J11" i="8"/>
  <c r="K22" i="8" s="1"/>
  <c r="H11" i="8"/>
  <c r="I29" i="8" s="1"/>
  <c r="F11" i="8"/>
  <c r="G24" i="8" s="1"/>
  <c r="D11" i="8"/>
  <c r="E18" i="8" s="1"/>
  <c r="B11" i="8"/>
  <c r="C18" i="8" s="1"/>
  <c r="E15" i="8" l="1"/>
  <c r="K18" i="8"/>
  <c r="O32" i="8"/>
  <c r="AJ15" i="8"/>
  <c r="AH18" i="8"/>
  <c r="AH22" i="8"/>
  <c r="O35" i="8"/>
  <c r="O17" i="8"/>
  <c r="AJ19" i="8"/>
  <c r="E23" i="8"/>
  <c r="O21" i="8"/>
  <c r="Q49" i="8"/>
  <c r="Q45" i="8"/>
  <c r="Q41" i="8"/>
  <c r="Q37" i="8"/>
  <c r="Q33" i="8"/>
  <c r="Q46" i="8"/>
  <c r="Q42" i="8"/>
  <c r="Q38" i="8"/>
  <c r="Q34" i="8"/>
  <c r="Q47" i="8"/>
  <c r="Q43" i="8"/>
  <c r="Q39" i="8"/>
  <c r="Q35" i="8"/>
  <c r="Q44" i="8"/>
  <c r="Q31" i="8"/>
  <c r="Q27" i="8"/>
  <c r="Q23" i="8"/>
  <c r="Q19" i="8"/>
  <c r="Q48" i="8"/>
  <c r="Q28" i="8"/>
  <c r="Q24" i="8"/>
  <c r="Q20" i="8"/>
  <c r="Q36" i="8"/>
  <c r="Q32" i="8"/>
  <c r="Q29" i="8"/>
  <c r="Q25" i="8"/>
  <c r="S46" i="8"/>
  <c r="S42" i="8"/>
  <c r="S38" i="8"/>
  <c r="S34" i="8"/>
  <c r="S47" i="8"/>
  <c r="S43" i="8"/>
  <c r="S39" i="8"/>
  <c r="S35" i="8"/>
  <c r="S48" i="8"/>
  <c r="S44" i="8"/>
  <c r="S40" i="8"/>
  <c r="S36" i="8"/>
  <c r="S32" i="8"/>
  <c r="S49" i="8"/>
  <c r="S33" i="8"/>
  <c r="S28" i="8"/>
  <c r="S24" i="8"/>
  <c r="S20" i="8"/>
  <c r="S37" i="8"/>
  <c r="S29" i="8"/>
  <c r="S25" i="8"/>
  <c r="S21" i="8"/>
  <c r="S41" i="8"/>
  <c r="S30" i="8"/>
  <c r="S26" i="8"/>
  <c r="G16" i="8"/>
  <c r="I17" i="8"/>
  <c r="T35" i="8"/>
  <c r="U35" i="8" s="1"/>
  <c r="G42" i="8"/>
  <c r="C49" i="8"/>
  <c r="C45" i="8"/>
  <c r="C41" i="8"/>
  <c r="C37" i="8"/>
  <c r="C33" i="8"/>
  <c r="C46" i="8"/>
  <c r="C42" i="8"/>
  <c r="C38" i="8"/>
  <c r="C34" i="8"/>
  <c r="C47" i="8"/>
  <c r="C43" i="8"/>
  <c r="C39" i="8"/>
  <c r="C35" i="8"/>
  <c r="C36" i="8"/>
  <c r="C31" i="8"/>
  <c r="C27" i="8"/>
  <c r="C23" i="8"/>
  <c r="C19" i="8"/>
  <c r="C40" i="8"/>
  <c r="C32" i="8"/>
  <c r="C28" i="8"/>
  <c r="C24" i="8"/>
  <c r="C20" i="8"/>
  <c r="C44" i="8"/>
  <c r="C29" i="8"/>
  <c r="C25" i="8"/>
  <c r="K49" i="8"/>
  <c r="K45" i="8"/>
  <c r="K41" i="8"/>
  <c r="K37" i="8"/>
  <c r="K33" i="8"/>
  <c r="K46" i="8"/>
  <c r="K42" i="8"/>
  <c r="K38" i="8"/>
  <c r="K34" i="8"/>
  <c r="K47" i="8"/>
  <c r="K43" i="8"/>
  <c r="K39" i="8"/>
  <c r="K35" i="8"/>
  <c r="K40" i="8"/>
  <c r="K31" i="8"/>
  <c r="K27" i="8"/>
  <c r="K23" i="8"/>
  <c r="K19" i="8"/>
  <c r="K44" i="8"/>
  <c r="K32" i="8"/>
  <c r="K28" i="8"/>
  <c r="K24" i="8"/>
  <c r="K20" i="8"/>
  <c r="K48" i="8"/>
  <c r="K29" i="8"/>
  <c r="K25" i="8"/>
  <c r="AH49" i="8"/>
  <c r="AK49" i="8" s="1"/>
  <c r="AL49" i="8" s="1"/>
  <c r="AH45" i="8"/>
  <c r="AH41" i="8"/>
  <c r="AH37" i="8"/>
  <c r="AH33" i="8"/>
  <c r="AH46" i="8"/>
  <c r="AH42" i="8"/>
  <c r="AH38" i="8"/>
  <c r="AH34" i="8"/>
  <c r="AH47" i="8"/>
  <c r="AH43" i="8"/>
  <c r="AH39" i="8"/>
  <c r="AH35" i="8"/>
  <c r="AH48" i="8"/>
  <c r="AH32" i="8"/>
  <c r="AH31" i="8"/>
  <c r="AH27" i="8"/>
  <c r="AH23" i="8"/>
  <c r="AH19" i="8"/>
  <c r="AK19" i="8" s="1"/>
  <c r="AL19" i="8" s="1"/>
  <c r="AH36" i="8"/>
  <c r="AH28" i="8"/>
  <c r="AH24" i="8"/>
  <c r="AH20" i="8"/>
  <c r="AH40" i="8"/>
  <c r="AH29" i="8"/>
  <c r="AH25" i="8"/>
  <c r="G15" i="8"/>
  <c r="I16" i="8"/>
  <c r="C17" i="8"/>
  <c r="K17" i="8"/>
  <c r="Q17" i="8"/>
  <c r="AH17" i="8"/>
  <c r="S18" i="8"/>
  <c r="AJ18" i="8"/>
  <c r="AK18" i="8" s="1"/>
  <c r="AL18" i="8" s="1"/>
  <c r="I20" i="8"/>
  <c r="C21" i="8"/>
  <c r="Q21" i="8"/>
  <c r="T21" i="8" s="1"/>
  <c r="U21" i="8" s="1"/>
  <c r="AJ22" i="8"/>
  <c r="AK22" i="8" s="1"/>
  <c r="AL22" i="8" s="1"/>
  <c r="G23" i="8"/>
  <c r="AH26" i="8"/>
  <c r="S27" i="8"/>
  <c r="C30" i="8"/>
  <c r="AJ31" i="8"/>
  <c r="K36" i="8"/>
  <c r="G47" i="8"/>
  <c r="G43" i="8"/>
  <c r="G39" i="8"/>
  <c r="G35" i="8"/>
  <c r="G48" i="8"/>
  <c r="G44" i="8"/>
  <c r="G40" i="8"/>
  <c r="G36" i="8"/>
  <c r="G49" i="8"/>
  <c r="G45" i="8"/>
  <c r="G41" i="8"/>
  <c r="G37" i="8"/>
  <c r="G33" i="8"/>
  <c r="G46" i="8"/>
  <c r="G29" i="8"/>
  <c r="G25" i="8"/>
  <c r="G21" i="8"/>
  <c r="G34" i="8"/>
  <c r="G30" i="8"/>
  <c r="G26" i="8"/>
  <c r="G22" i="8"/>
  <c r="G38" i="8"/>
  <c r="G31" i="8"/>
  <c r="G27" i="8"/>
  <c r="I48" i="8"/>
  <c r="I44" i="8"/>
  <c r="I40" i="8"/>
  <c r="I36" i="8"/>
  <c r="I49" i="8"/>
  <c r="I45" i="8"/>
  <c r="I41" i="8"/>
  <c r="I37" i="8"/>
  <c r="I33" i="8"/>
  <c r="I46" i="8"/>
  <c r="I42" i="8"/>
  <c r="I38" i="8"/>
  <c r="I34" i="8"/>
  <c r="I35" i="8"/>
  <c r="I30" i="8"/>
  <c r="I26" i="8"/>
  <c r="I22" i="8"/>
  <c r="I39" i="8"/>
  <c r="I31" i="8"/>
  <c r="I27" i="8"/>
  <c r="I23" i="8"/>
  <c r="I19" i="8"/>
  <c r="I43" i="8"/>
  <c r="I32" i="8"/>
  <c r="I28" i="8"/>
  <c r="I24" i="8"/>
  <c r="S15" i="8"/>
  <c r="Q18" i="8"/>
  <c r="G20" i="8"/>
  <c r="S23" i="8"/>
  <c r="Q26" i="8"/>
  <c r="G28" i="8"/>
  <c r="S31" i="8"/>
  <c r="S45" i="8"/>
  <c r="E46" i="8"/>
  <c r="E42" i="8"/>
  <c r="E38" i="8"/>
  <c r="E34" i="8"/>
  <c r="E47" i="8"/>
  <c r="E43" i="8"/>
  <c r="E39" i="8"/>
  <c r="E35" i="8"/>
  <c r="E48" i="8"/>
  <c r="E44" i="8"/>
  <c r="E40" i="8"/>
  <c r="E36" i="8"/>
  <c r="E41" i="8"/>
  <c r="E32" i="8"/>
  <c r="E28" i="8"/>
  <c r="E24" i="8"/>
  <c r="E20" i="8"/>
  <c r="E45" i="8"/>
  <c r="E29" i="8"/>
  <c r="E25" i="8"/>
  <c r="E21" i="8"/>
  <c r="E49" i="8"/>
  <c r="E33" i="8"/>
  <c r="E30" i="8"/>
  <c r="E26" i="8"/>
  <c r="O48" i="8"/>
  <c r="T48" i="8" s="1"/>
  <c r="U48" i="8" s="1"/>
  <c r="O44" i="8"/>
  <c r="O40" i="8"/>
  <c r="O36" i="8"/>
  <c r="T36" i="8" s="1"/>
  <c r="U36" i="8" s="1"/>
  <c r="O49" i="8"/>
  <c r="T49" i="8" s="1"/>
  <c r="U49" i="8" s="1"/>
  <c r="O45" i="8"/>
  <c r="O41" i="8"/>
  <c r="T41" i="8" s="1"/>
  <c r="U41" i="8" s="1"/>
  <c r="O37" i="8"/>
  <c r="O33" i="8"/>
  <c r="T33" i="8" s="1"/>
  <c r="U33" i="8" s="1"/>
  <c r="O46" i="8"/>
  <c r="O42" i="8"/>
  <c r="O38" i="8"/>
  <c r="O34" i="8"/>
  <c r="T34" i="8" s="1"/>
  <c r="U34" i="8" s="1"/>
  <c r="O39" i="8"/>
  <c r="O30" i="8"/>
  <c r="O26" i="8"/>
  <c r="T26" i="8" s="1"/>
  <c r="U26" i="8" s="1"/>
  <c r="O22" i="8"/>
  <c r="O43" i="8"/>
  <c r="O31" i="8"/>
  <c r="O27" i="8"/>
  <c r="O23" i="8"/>
  <c r="O19" i="8"/>
  <c r="O47" i="8"/>
  <c r="T47" i="8" s="1"/>
  <c r="U47" i="8" s="1"/>
  <c r="O28" i="8"/>
  <c r="O24" i="8"/>
  <c r="T24" i="8" s="1"/>
  <c r="U24" i="8" s="1"/>
  <c r="AJ46" i="8"/>
  <c r="AJ42" i="8"/>
  <c r="AJ38" i="8"/>
  <c r="AJ34" i="8"/>
  <c r="AJ47" i="8"/>
  <c r="AJ43" i="8"/>
  <c r="AJ39" i="8"/>
  <c r="AJ35" i="8"/>
  <c r="AJ48" i="8"/>
  <c r="AJ44" i="8"/>
  <c r="AJ40" i="8"/>
  <c r="AJ36" i="8"/>
  <c r="AJ32" i="8"/>
  <c r="AJ37" i="8"/>
  <c r="AJ28" i="8"/>
  <c r="AJ24" i="8"/>
  <c r="AJ20" i="8"/>
  <c r="AJ41" i="8"/>
  <c r="AJ29" i="8"/>
  <c r="AJ25" i="8"/>
  <c r="AJ21" i="8"/>
  <c r="AJ45" i="8"/>
  <c r="AJ30" i="8"/>
  <c r="AK30" i="8" s="1"/>
  <c r="AL30" i="8" s="1"/>
  <c r="AJ26" i="8"/>
  <c r="I15" i="8"/>
  <c r="O15" i="8"/>
  <c r="T15" i="8" s="1"/>
  <c r="U15" i="8" s="1"/>
  <c r="C16" i="8"/>
  <c r="K16" i="8"/>
  <c r="Q16" i="8"/>
  <c r="AH16" i="8"/>
  <c r="AK16" i="8" s="1"/>
  <c r="AL16" i="8" s="1"/>
  <c r="E17" i="8"/>
  <c r="S17" i="8"/>
  <c r="AJ17" i="8"/>
  <c r="G18" i="8"/>
  <c r="L18" i="8" s="1"/>
  <c r="M18" i="8" s="1"/>
  <c r="E19" i="8"/>
  <c r="S19" i="8"/>
  <c r="I21" i="8"/>
  <c r="C22" i="8"/>
  <c r="Q22" i="8"/>
  <c r="AJ23" i="8"/>
  <c r="I25" i="8"/>
  <c r="C26" i="8"/>
  <c r="AJ27" i="8"/>
  <c r="O29" i="8"/>
  <c r="T29" i="8" s="1"/>
  <c r="U29" i="8" s="1"/>
  <c r="K30" i="8"/>
  <c r="E31" i="8"/>
  <c r="AJ33" i="8"/>
  <c r="E37" i="8"/>
  <c r="Q40" i="8"/>
  <c r="I47" i="8"/>
  <c r="C15" i="8"/>
  <c r="K15" i="8"/>
  <c r="Q15" i="8"/>
  <c r="AH15" i="8"/>
  <c r="AK15" i="8" s="1"/>
  <c r="AL15" i="8" s="1"/>
  <c r="E16" i="8"/>
  <c r="S16" i="8"/>
  <c r="AJ16" i="8"/>
  <c r="G17" i="8"/>
  <c r="I18" i="8"/>
  <c r="O18" i="8"/>
  <c r="T18" i="8" s="1"/>
  <c r="U18" i="8" s="1"/>
  <c r="G19" i="8"/>
  <c r="O20" i="8"/>
  <c r="K21" i="8"/>
  <c r="AH21" i="8"/>
  <c r="AK21" i="8" s="1"/>
  <c r="AL21" i="8" s="1"/>
  <c r="E22" i="8"/>
  <c r="S22" i="8"/>
  <c r="O25" i="8"/>
  <c r="T25" i="8" s="1"/>
  <c r="U25" i="8" s="1"/>
  <c r="K26" i="8"/>
  <c r="E27" i="8"/>
  <c r="Q30" i="8"/>
  <c r="G32" i="8"/>
  <c r="AH44" i="8"/>
  <c r="AK44" i="8" s="1"/>
  <c r="AL44" i="8" s="1"/>
  <c r="C48" i="8"/>
  <c r="T16" i="8" l="1"/>
  <c r="U16" i="8" s="1"/>
  <c r="AK48" i="8"/>
  <c r="AL48" i="8" s="1"/>
  <c r="AK47" i="8"/>
  <c r="AL47" i="8" s="1"/>
  <c r="AK46" i="8"/>
  <c r="AL46" i="8" s="1"/>
  <c r="T23" i="8"/>
  <c r="U23" i="8" s="1"/>
  <c r="T22" i="8"/>
  <c r="U22" i="8" s="1"/>
  <c r="T32" i="8"/>
  <c r="U32" i="8" s="1"/>
  <c r="T40" i="8"/>
  <c r="U40" i="8" s="1"/>
  <c r="T17" i="8"/>
  <c r="U17" i="8" s="1"/>
  <c r="AK20" i="8"/>
  <c r="AL20" i="8" s="1"/>
  <c r="AK32" i="8"/>
  <c r="AL32" i="8" s="1"/>
  <c r="AK43" i="8"/>
  <c r="AL43" i="8" s="1"/>
  <c r="AK42" i="8"/>
  <c r="AL42" i="8" s="1"/>
  <c r="AK41" i="8"/>
  <c r="AL41" i="8" s="1"/>
  <c r="AN18" i="8"/>
  <c r="L16" i="8"/>
  <c r="M16" i="8" s="1"/>
  <c r="AN16" i="8"/>
  <c r="T27" i="8"/>
  <c r="U27" i="8" s="1"/>
  <c r="T38" i="8"/>
  <c r="U38" i="8" s="1"/>
  <c r="AK25" i="8"/>
  <c r="AL25" i="8" s="1"/>
  <c r="AK24" i="8"/>
  <c r="AL24" i="8" s="1"/>
  <c r="AK23" i="8"/>
  <c r="AL23" i="8" s="1"/>
  <c r="AK45" i="8"/>
  <c r="AL45" i="8" s="1"/>
  <c r="L25" i="8"/>
  <c r="M25" i="8" s="1"/>
  <c r="AN25" i="8"/>
  <c r="L24" i="8"/>
  <c r="M24" i="8" s="1"/>
  <c r="AN24" i="8"/>
  <c r="AN19" i="8"/>
  <c r="L19" i="8"/>
  <c r="M19" i="8" s="1"/>
  <c r="L36" i="8"/>
  <c r="M36" i="8" s="1"/>
  <c r="AN36" i="8"/>
  <c r="L47" i="8"/>
  <c r="M47" i="8" s="1"/>
  <c r="AN47" i="8"/>
  <c r="L46" i="8"/>
  <c r="M46" i="8" s="1"/>
  <c r="AN46" i="8"/>
  <c r="AN45" i="8"/>
  <c r="L45" i="8"/>
  <c r="M45" i="8" s="1"/>
  <c r="L20" i="8"/>
  <c r="M20" i="8" s="1"/>
  <c r="AN20" i="8"/>
  <c r="L43" i="8"/>
  <c r="M43" i="8" s="1"/>
  <c r="AN43" i="8"/>
  <c r="AN41" i="8"/>
  <c r="L41" i="8"/>
  <c r="M41" i="8" s="1"/>
  <c r="T28" i="8"/>
  <c r="U28" i="8" s="1"/>
  <c r="T20" i="8"/>
  <c r="U20" i="8" s="1"/>
  <c r="L26" i="8"/>
  <c r="M26" i="8" s="1"/>
  <c r="AN26" i="8"/>
  <c r="AK29" i="8"/>
  <c r="AL29" i="8" s="1"/>
  <c r="AK27" i="8"/>
  <c r="AL27" i="8" s="1"/>
  <c r="AK35" i="8"/>
  <c r="AL35" i="8" s="1"/>
  <c r="AK34" i="8"/>
  <c r="AL34" i="8" s="1"/>
  <c r="AK33" i="8"/>
  <c r="AL33" i="8" s="1"/>
  <c r="L29" i="8"/>
  <c r="M29" i="8" s="1"/>
  <c r="AN29" i="8"/>
  <c r="L35" i="8"/>
  <c r="M35" i="8" s="1"/>
  <c r="AN35" i="8"/>
  <c r="L34" i="8"/>
  <c r="M34" i="8" s="1"/>
  <c r="AN34" i="8"/>
  <c r="AN33" i="8"/>
  <c r="L33" i="8"/>
  <c r="M33" i="8" s="1"/>
  <c r="L30" i="8"/>
  <c r="M30" i="8" s="1"/>
  <c r="AN30" i="8"/>
  <c r="L40" i="8"/>
  <c r="M40" i="8" s="1"/>
  <c r="AN40" i="8"/>
  <c r="AN31" i="8"/>
  <c r="L31" i="8"/>
  <c r="M31" i="8" s="1"/>
  <c r="L42" i="8"/>
  <c r="M42" i="8" s="1"/>
  <c r="AN42" i="8"/>
  <c r="AN15" i="8"/>
  <c r="L15" i="8"/>
  <c r="M15" i="8" s="1"/>
  <c r="T37" i="8"/>
  <c r="U37" i="8" s="1"/>
  <c r="AN22" i="8"/>
  <c r="L22" i="8"/>
  <c r="M22" i="8" s="1"/>
  <c r="T31" i="8"/>
  <c r="U31" i="8" s="1"/>
  <c r="T30" i="8"/>
  <c r="U30" i="8" s="1"/>
  <c r="T42" i="8"/>
  <c r="U42" i="8" s="1"/>
  <c r="AK26" i="8"/>
  <c r="AL26" i="8" s="1"/>
  <c r="L21" i="8"/>
  <c r="M21" i="8" s="1"/>
  <c r="AN21" i="8"/>
  <c r="L17" i="8"/>
  <c r="M17" i="8" s="1"/>
  <c r="AN17" i="8"/>
  <c r="AK28" i="8"/>
  <c r="AL28" i="8" s="1"/>
  <c r="L28" i="8"/>
  <c r="M28" i="8" s="1"/>
  <c r="AN28" i="8"/>
  <c r="AN23" i="8"/>
  <c r="L23" i="8"/>
  <c r="M23" i="8" s="1"/>
  <c r="AN49" i="8"/>
  <c r="L49" i="8"/>
  <c r="M49" i="8" s="1"/>
  <c r="L48" i="8"/>
  <c r="M48" i="8" s="1"/>
  <c r="AN48" i="8"/>
  <c r="T19" i="8"/>
  <c r="U19" i="8" s="1"/>
  <c r="T43" i="8"/>
  <c r="U43" i="8" s="1"/>
  <c r="T39" i="8"/>
  <c r="U39" i="8" s="1"/>
  <c r="T46" i="8"/>
  <c r="U46" i="8" s="1"/>
  <c r="T45" i="8"/>
  <c r="U45" i="8" s="1"/>
  <c r="T44" i="8"/>
  <c r="U44" i="8" s="1"/>
  <c r="AK17" i="8"/>
  <c r="AL17" i="8" s="1"/>
  <c r="AK40" i="8"/>
  <c r="AL40" i="8" s="1"/>
  <c r="AK36" i="8"/>
  <c r="AL36" i="8" s="1"/>
  <c r="AK31" i="8"/>
  <c r="AL31" i="8" s="1"/>
  <c r="AK39" i="8"/>
  <c r="AL39" i="8" s="1"/>
  <c r="AK38" i="8"/>
  <c r="AL38" i="8" s="1"/>
  <c r="AK37" i="8"/>
  <c r="AL37" i="8" s="1"/>
  <c r="L44" i="8"/>
  <c r="M44" i="8" s="1"/>
  <c r="AN44" i="8"/>
  <c r="L32" i="8"/>
  <c r="M32" i="8" s="1"/>
  <c r="AN32" i="8"/>
  <c r="AN27" i="8"/>
  <c r="L27" i="8"/>
  <c r="M27" i="8" s="1"/>
  <c r="L39" i="8"/>
  <c r="M39" i="8" s="1"/>
  <c r="AN39" i="8"/>
  <c r="L38" i="8"/>
  <c r="M38" i="8" s="1"/>
  <c r="AN38" i="8"/>
  <c r="AN37" i="8"/>
  <c r="L37" i="8"/>
  <c r="M37" i="8" s="1"/>
  <c r="AP12" i="8" l="1"/>
  <c r="AP11" i="8"/>
  <c r="AP10" i="8"/>
  <c r="AP9" i="8"/>
  <c r="AO29" i="8" s="1"/>
  <c r="AP29" i="8" s="1"/>
  <c r="AO43" i="8"/>
  <c r="AP43" i="8" s="1"/>
  <c r="AO25" i="8"/>
  <c r="AP25" i="8" s="1"/>
  <c r="AO48" i="8"/>
  <c r="AP48" i="8" s="1"/>
  <c r="AO41" i="8"/>
  <c r="AP41" i="8" s="1"/>
  <c r="AO28" i="8"/>
  <c r="AP28" i="8" s="1"/>
  <c r="AO42" i="8"/>
  <c r="AP42" i="8" s="1"/>
  <c r="AO35" i="8"/>
  <c r="AP35" i="8" s="1"/>
  <c r="AO19" i="8"/>
  <c r="AP19" i="8" s="1"/>
  <c r="AO34" i="8"/>
  <c r="AP34" i="8" s="1"/>
  <c r="AO32" i="8"/>
  <c r="AP32" i="8" s="1"/>
  <c r="AO21" i="8"/>
  <c r="AP21" i="8" s="1"/>
  <c r="AO26" i="8"/>
  <c r="AP26" i="8" s="1"/>
  <c r="AO20" i="8"/>
  <c r="AP20" i="8" s="1"/>
  <c r="AO46" i="8"/>
  <c r="AP46" i="8" s="1"/>
  <c r="AO24" i="8"/>
  <c r="AP24" i="8" s="1"/>
  <c r="AO18" i="8"/>
  <c r="AP18" i="8" s="1"/>
  <c r="AO23" i="8" l="1"/>
  <c r="AP23" i="8" s="1"/>
  <c r="AO49" i="8"/>
  <c r="AP49" i="8" s="1"/>
  <c r="AO37" i="8"/>
  <c r="AP37" i="8" s="1"/>
  <c r="AO40" i="8"/>
  <c r="AP40" i="8" s="1"/>
  <c r="AO27" i="8"/>
  <c r="AP27" i="8" s="1"/>
  <c r="AO16" i="8"/>
  <c r="AP16" i="8" s="1"/>
  <c r="AO31" i="8"/>
  <c r="AP31" i="8" s="1"/>
  <c r="AO15" i="8"/>
  <c r="AP15" i="8" s="1"/>
  <c r="AO44" i="8"/>
  <c r="AP44" i="8" s="1"/>
  <c r="AO38" i="8"/>
  <c r="AP38" i="8" s="1"/>
  <c r="AO36" i="8"/>
  <c r="AP36" i="8" s="1"/>
  <c r="AO33" i="8"/>
  <c r="AP33" i="8" s="1"/>
  <c r="AO39" i="8"/>
  <c r="AP39" i="8" s="1"/>
  <c r="AO45" i="8"/>
  <c r="AP45" i="8" s="1"/>
  <c r="AO22" i="8"/>
  <c r="AP22" i="8" s="1"/>
  <c r="AO30" i="8"/>
  <c r="AP30" i="8" s="1"/>
  <c r="AO47" i="8"/>
  <c r="AP47" i="8" s="1"/>
  <c r="AO17" i="8"/>
  <c r="AP17" i="8" s="1"/>
  <c r="AP8" i="8" l="1"/>
  <c r="AP7" i="8"/>
  <c r="AI50" i="7" l="1"/>
  <c r="AG50" i="7"/>
  <c r="R50" i="7"/>
  <c r="P50" i="7"/>
  <c r="N50" i="7"/>
  <c r="J50" i="7"/>
  <c r="H50" i="7"/>
  <c r="F50" i="7"/>
  <c r="D50" i="7"/>
  <c r="B50" i="7"/>
  <c r="AI12" i="7"/>
  <c r="AG12" i="7"/>
  <c r="R12" i="7"/>
  <c r="P12" i="7"/>
  <c r="N12" i="7"/>
  <c r="J12" i="7"/>
  <c r="H12" i="7"/>
  <c r="F12" i="7"/>
  <c r="D12" i="7"/>
  <c r="B12" i="7"/>
  <c r="AI11" i="7"/>
  <c r="AJ33" i="7" s="1"/>
  <c r="AG11" i="7"/>
  <c r="AH25" i="7" s="1"/>
  <c r="R11" i="7"/>
  <c r="S22" i="7" s="1"/>
  <c r="P11" i="7"/>
  <c r="Q21" i="7" s="1"/>
  <c r="N11" i="7"/>
  <c r="O15" i="7" s="1"/>
  <c r="J11" i="7"/>
  <c r="H11" i="7"/>
  <c r="I47" i="7" s="1"/>
  <c r="F11" i="7"/>
  <c r="G23" i="7" s="1"/>
  <c r="D11" i="7"/>
  <c r="E22" i="7" s="1"/>
  <c r="B11" i="7"/>
  <c r="C29" i="7" s="1"/>
  <c r="G15" i="7" l="1"/>
  <c r="I18" i="7"/>
  <c r="Q25" i="7"/>
  <c r="G42" i="7"/>
  <c r="I16" i="7"/>
  <c r="S18" i="7"/>
  <c r="G27" i="7"/>
  <c r="S45" i="7"/>
  <c r="O16" i="7"/>
  <c r="O20" i="7"/>
  <c r="S30" i="7"/>
  <c r="Q17" i="7"/>
  <c r="O35" i="7"/>
  <c r="K49" i="7"/>
  <c r="K45" i="7"/>
  <c r="K41" i="7"/>
  <c r="K37" i="7"/>
  <c r="K33" i="7"/>
  <c r="K46" i="7"/>
  <c r="K42" i="7"/>
  <c r="K38" i="7"/>
  <c r="K34" i="7"/>
  <c r="K47" i="7"/>
  <c r="K43" i="7"/>
  <c r="K39" i="7"/>
  <c r="K35" i="7"/>
  <c r="K40" i="7"/>
  <c r="K30" i="7"/>
  <c r="K26" i="7"/>
  <c r="K22" i="7"/>
  <c r="K18" i="7"/>
  <c r="K44" i="7"/>
  <c r="K31" i="7"/>
  <c r="K27" i="7"/>
  <c r="K23" i="7"/>
  <c r="K19" i="7"/>
  <c r="K48" i="7"/>
  <c r="K28" i="7"/>
  <c r="K24" i="7"/>
  <c r="K20" i="7"/>
  <c r="C17" i="7"/>
  <c r="K17" i="7"/>
  <c r="E46" i="7"/>
  <c r="E42" i="7"/>
  <c r="E38" i="7"/>
  <c r="E34" i="7"/>
  <c r="E47" i="7"/>
  <c r="E43" i="7"/>
  <c r="E39" i="7"/>
  <c r="E35" i="7"/>
  <c r="E48" i="7"/>
  <c r="E44" i="7"/>
  <c r="E40" i="7"/>
  <c r="E36" i="7"/>
  <c r="E41" i="7"/>
  <c r="E31" i="7"/>
  <c r="E27" i="7"/>
  <c r="E23" i="7"/>
  <c r="E19" i="7"/>
  <c r="E45" i="7"/>
  <c r="E32" i="7"/>
  <c r="E28" i="7"/>
  <c r="E24" i="7"/>
  <c r="E20" i="7"/>
  <c r="E49" i="7"/>
  <c r="E33" i="7"/>
  <c r="E29" i="7"/>
  <c r="E25" i="7"/>
  <c r="E21" i="7"/>
  <c r="I15" i="7"/>
  <c r="C16" i="7"/>
  <c r="K16" i="7"/>
  <c r="Q16" i="7"/>
  <c r="AH16" i="7"/>
  <c r="E17" i="7"/>
  <c r="S17" i="7"/>
  <c r="AJ17" i="7"/>
  <c r="S26" i="7"/>
  <c r="I28" i="7"/>
  <c r="AJ30" i="7"/>
  <c r="K36" i="7"/>
  <c r="AJ49" i="7"/>
  <c r="C49" i="7"/>
  <c r="C45" i="7"/>
  <c r="C41" i="7"/>
  <c r="C37" i="7"/>
  <c r="C33" i="7"/>
  <c r="C46" i="7"/>
  <c r="C42" i="7"/>
  <c r="C38" i="7"/>
  <c r="C34" i="7"/>
  <c r="C47" i="7"/>
  <c r="C43" i="7"/>
  <c r="C39" i="7"/>
  <c r="C35" i="7"/>
  <c r="C36" i="7"/>
  <c r="C30" i="7"/>
  <c r="C26" i="7"/>
  <c r="C22" i="7"/>
  <c r="C18" i="7"/>
  <c r="C40" i="7"/>
  <c r="C31" i="7"/>
  <c r="C27" i="7"/>
  <c r="C23" i="7"/>
  <c r="C19" i="7"/>
  <c r="C44" i="7"/>
  <c r="C32" i="7"/>
  <c r="C28" i="7"/>
  <c r="C24" i="7"/>
  <c r="C20" i="7"/>
  <c r="AH49" i="7"/>
  <c r="AK49" i="7" s="1"/>
  <c r="AL49" i="7" s="1"/>
  <c r="AH45" i="7"/>
  <c r="AH41" i="7"/>
  <c r="AH37" i="7"/>
  <c r="AH33" i="7"/>
  <c r="AK33" i="7" s="1"/>
  <c r="AL33" i="7" s="1"/>
  <c r="AH46" i="7"/>
  <c r="AH42" i="7"/>
  <c r="AH38" i="7"/>
  <c r="AH34" i="7"/>
  <c r="AH47" i="7"/>
  <c r="AH43" i="7"/>
  <c r="AH39" i="7"/>
  <c r="AH35" i="7"/>
  <c r="AH48" i="7"/>
  <c r="AH32" i="7"/>
  <c r="AH30" i="7"/>
  <c r="AH26" i="7"/>
  <c r="AH22" i="7"/>
  <c r="AH18" i="7"/>
  <c r="AH36" i="7"/>
  <c r="AH31" i="7"/>
  <c r="AH27" i="7"/>
  <c r="AH23" i="7"/>
  <c r="AH19" i="7"/>
  <c r="AH40" i="7"/>
  <c r="AH28" i="7"/>
  <c r="AH24" i="7"/>
  <c r="AH20" i="7"/>
  <c r="AH17" i="7"/>
  <c r="AK17" i="7" s="1"/>
  <c r="AL17" i="7" s="1"/>
  <c r="K21" i="7"/>
  <c r="AH29" i="7"/>
  <c r="K32" i="7"/>
  <c r="O48" i="7"/>
  <c r="O44" i="7"/>
  <c r="O40" i="7"/>
  <c r="O36" i="7"/>
  <c r="O32" i="7"/>
  <c r="O49" i="7"/>
  <c r="O45" i="7"/>
  <c r="O41" i="7"/>
  <c r="O37" i="7"/>
  <c r="O33" i="7"/>
  <c r="O46" i="7"/>
  <c r="O42" i="7"/>
  <c r="O38" i="7"/>
  <c r="O34" i="7"/>
  <c r="O39" i="7"/>
  <c r="O29" i="7"/>
  <c r="O25" i="7"/>
  <c r="O21" i="7"/>
  <c r="O43" i="7"/>
  <c r="O30" i="7"/>
  <c r="O26" i="7"/>
  <c r="O22" i="7"/>
  <c r="O47" i="7"/>
  <c r="O31" i="7"/>
  <c r="O27" i="7"/>
  <c r="O23" i="7"/>
  <c r="O19" i="7"/>
  <c r="G47" i="7"/>
  <c r="G43" i="7"/>
  <c r="G39" i="7"/>
  <c r="G35" i="7"/>
  <c r="G48" i="7"/>
  <c r="G44" i="7"/>
  <c r="G40" i="7"/>
  <c r="G36" i="7"/>
  <c r="G49" i="7"/>
  <c r="G45" i="7"/>
  <c r="G41" i="7"/>
  <c r="G37" i="7"/>
  <c r="G33" i="7"/>
  <c r="G46" i="7"/>
  <c r="G32" i="7"/>
  <c r="G28" i="7"/>
  <c r="G24" i="7"/>
  <c r="G20" i="7"/>
  <c r="G34" i="7"/>
  <c r="G29" i="7"/>
  <c r="G25" i="7"/>
  <c r="G21" i="7"/>
  <c r="G38" i="7"/>
  <c r="G30" i="7"/>
  <c r="G26" i="7"/>
  <c r="G22" i="7"/>
  <c r="Q49" i="7"/>
  <c r="Q45" i="7"/>
  <c r="Q41" i="7"/>
  <c r="Q37" i="7"/>
  <c r="Q33" i="7"/>
  <c r="Q46" i="7"/>
  <c r="Q42" i="7"/>
  <c r="Q38" i="7"/>
  <c r="Q34" i="7"/>
  <c r="Q47" i="7"/>
  <c r="Q43" i="7"/>
  <c r="Q39" i="7"/>
  <c r="Q35" i="7"/>
  <c r="Q44" i="7"/>
  <c r="Q30" i="7"/>
  <c r="Q26" i="7"/>
  <c r="Q22" i="7"/>
  <c r="Q18" i="7"/>
  <c r="Q48" i="7"/>
  <c r="Q32" i="7"/>
  <c r="Q31" i="7"/>
  <c r="Q27" i="7"/>
  <c r="Q23" i="7"/>
  <c r="Q19" i="7"/>
  <c r="Q36" i="7"/>
  <c r="Q28" i="7"/>
  <c r="Q24" i="7"/>
  <c r="Q20" i="7"/>
  <c r="C15" i="7"/>
  <c r="K15" i="7"/>
  <c r="Q15" i="7"/>
  <c r="AH15" i="7"/>
  <c r="E16" i="7"/>
  <c r="S16" i="7"/>
  <c r="AJ16" i="7"/>
  <c r="G17" i="7"/>
  <c r="E18" i="7"/>
  <c r="G19" i="7"/>
  <c r="AH21" i="7"/>
  <c r="I24" i="7"/>
  <c r="C25" i="7"/>
  <c r="AJ26" i="7"/>
  <c r="O28" i="7"/>
  <c r="K29" i="7"/>
  <c r="E30" i="7"/>
  <c r="E37" i="7"/>
  <c r="Q40" i="7"/>
  <c r="AJ46" i="7"/>
  <c r="AJ42" i="7"/>
  <c r="AJ38" i="7"/>
  <c r="AJ34" i="7"/>
  <c r="AJ47" i="7"/>
  <c r="AJ43" i="7"/>
  <c r="AJ39" i="7"/>
  <c r="AJ35" i="7"/>
  <c r="AJ48" i="7"/>
  <c r="AJ44" i="7"/>
  <c r="AJ40" i="7"/>
  <c r="AJ36" i="7"/>
  <c r="AJ32" i="7"/>
  <c r="AJ37" i="7"/>
  <c r="AJ31" i="7"/>
  <c r="AJ27" i="7"/>
  <c r="AJ23" i="7"/>
  <c r="AJ19" i="7"/>
  <c r="AJ41" i="7"/>
  <c r="AJ28" i="7"/>
  <c r="AJ24" i="7"/>
  <c r="AJ20" i="7"/>
  <c r="AJ45" i="7"/>
  <c r="AJ29" i="7"/>
  <c r="AJ25" i="7"/>
  <c r="AK25" i="7" s="1"/>
  <c r="AL25" i="7" s="1"/>
  <c r="AJ21" i="7"/>
  <c r="I48" i="7"/>
  <c r="I44" i="7"/>
  <c r="I40" i="7"/>
  <c r="I36" i="7"/>
  <c r="I32" i="7"/>
  <c r="I49" i="7"/>
  <c r="I45" i="7"/>
  <c r="I41" i="7"/>
  <c r="I37" i="7"/>
  <c r="I33" i="7"/>
  <c r="I46" i="7"/>
  <c r="I42" i="7"/>
  <c r="I38" i="7"/>
  <c r="I34" i="7"/>
  <c r="I35" i="7"/>
  <c r="I29" i="7"/>
  <c r="I25" i="7"/>
  <c r="I21" i="7"/>
  <c r="I39" i="7"/>
  <c r="I30" i="7"/>
  <c r="I26" i="7"/>
  <c r="I22" i="7"/>
  <c r="I43" i="7"/>
  <c r="I31" i="7"/>
  <c r="I27" i="7"/>
  <c r="I23" i="7"/>
  <c r="I19" i="7"/>
  <c r="S46" i="7"/>
  <c r="S42" i="7"/>
  <c r="S38" i="7"/>
  <c r="S34" i="7"/>
  <c r="S47" i="7"/>
  <c r="S43" i="7"/>
  <c r="S39" i="7"/>
  <c r="S35" i="7"/>
  <c r="S48" i="7"/>
  <c r="S44" i="7"/>
  <c r="S40" i="7"/>
  <c r="S36" i="7"/>
  <c r="S32" i="7"/>
  <c r="S49" i="7"/>
  <c r="S33" i="7"/>
  <c r="S31" i="7"/>
  <c r="S27" i="7"/>
  <c r="S23" i="7"/>
  <c r="S19" i="7"/>
  <c r="S37" i="7"/>
  <c r="S28" i="7"/>
  <c r="S24" i="7"/>
  <c r="S20" i="7"/>
  <c r="S41" i="7"/>
  <c r="S29" i="7"/>
  <c r="S25" i="7"/>
  <c r="S21" i="7"/>
  <c r="E15" i="7"/>
  <c r="S15" i="7"/>
  <c r="AJ15" i="7"/>
  <c r="G16" i="7"/>
  <c r="I17" i="7"/>
  <c r="O17" i="7"/>
  <c r="G18" i="7"/>
  <c r="O18" i="7"/>
  <c r="T18" i="7" s="1"/>
  <c r="U18" i="7" s="1"/>
  <c r="AJ18" i="7"/>
  <c r="I20" i="7"/>
  <c r="C21" i="7"/>
  <c r="AJ22" i="7"/>
  <c r="O24" i="7"/>
  <c r="K25" i="7"/>
  <c r="E26" i="7"/>
  <c r="Q29" i="7"/>
  <c r="G31" i="7"/>
  <c r="AH44" i="7"/>
  <c r="AK44" i="7" s="1"/>
  <c r="AL44" i="7" s="1"/>
  <c r="C48" i="7"/>
  <c r="T35" i="7" l="1"/>
  <c r="U35" i="7" s="1"/>
  <c r="T20" i="7"/>
  <c r="U20" i="7" s="1"/>
  <c r="T28" i="7"/>
  <c r="U28" i="7" s="1"/>
  <c r="AK21" i="7"/>
  <c r="AL21" i="7" s="1"/>
  <c r="T16" i="7"/>
  <c r="U16" i="7" s="1"/>
  <c r="T15" i="7"/>
  <c r="U15" i="7" s="1"/>
  <c r="T31" i="7"/>
  <c r="U31" i="7" s="1"/>
  <c r="T36" i="7"/>
  <c r="U36" i="7" s="1"/>
  <c r="AN29" i="7"/>
  <c r="AK48" i="7"/>
  <c r="AL48" i="7" s="1"/>
  <c r="AK47" i="7"/>
  <c r="AL47" i="7" s="1"/>
  <c r="AK46" i="7"/>
  <c r="AL46" i="7" s="1"/>
  <c r="AK45" i="7"/>
  <c r="AL45" i="7" s="1"/>
  <c r="T29" i="7"/>
  <c r="U29" i="7" s="1"/>
  <c r="AK28" i="7"/>
  <c r="AL28" i="7" s="1"/>
  <c r="AK22" i="7"/>
  <c r="AL22" i="7" s="1"/>
  <c r="L28" i="7"/>
  <c r="M28" i="7" s="1"/>
  <c r="AN28" i="7"/>
  <c r="AN18" i="7"/>
  <c r="L18" i="7"/>
  <c r="M18" i="7" s="1"/>
  <c r="L47" i="7"/>
  <c r="M47" i="7" s="1"/>
  <c r="AN47" i="7"/>
  <c r="L48" i="7"/>
  <c r="M48" i="7" s="1"/>
  <c r="AN48" i="7"/>
  <c r="T19" i="7"/>
  <c r="U19" i="7" s="1"/>
  <c r="T43" i="7"/>
  <c r="U43" i="7" s="1"/>
  <c r="T39" i="7"/>
  <c r="U39" i="7" s="1"/>
  <c r="T46" i="7"/>
  <c r="U46" i="7" s="1"/>
  <c r="T45" i="7"/>
  <c r="U45" i="7" s="1"/>
  <c r="T40" i="7"/>
  <c r="U40" i="7" s="1"/>
  <c r="AK40" i="7"/>
  <c r="AL40" i="7" s="1"/>
  <c r="AK26" i="7"/>
  <c r="AL26" i="7" s="1"/>
  <c r="AK34" i="7"/>
  <c r="AL34" i="7" s="1"/>
  <c r="L34" i="7"/>
  <c r="M34" i="7" s="1"/>
  <c r="AN34" i="7"/>
  <c r="T17" i="7"/>
  <c r="U17" i="7" s="1"/>
  <c r="L25" i="7"/>
  <c r="M25" i="7" s="1"/>
  <c r="AN25" i="7"/>
  <c r="L15" i="7"/>
  <c r="M15" i="7" s="1"/>
  <c r="AN15" i="7"/>
  <c r="T23" i="7"/>
  <c r="U23" i="7" s="1"/>
  <c r="T22" i="7"/>
  <c r="U22" i="7" s="1"/>
  <c r="T21" i="7"/>
  <c r="U21" i="7" s="1"/>
  <c r="T34" i="7"/>
  <c r="U34" i="7" s="1"/>
  <c r="T33" i="7"/>
  <c r="U33" i="7" s="1"/>
  <c r="T49" i="7"/>
  <c r="U49" i="7" s="1"/>
  <c r="T44" i="7"/>
  <c r="U44" i="7" s="1"/>
  <c r="AK29" i="7"/>
  <c r="AL29" i="7" s="1"/>
  <c r="AK20" i="7"/>
  <c r="AL20" i="7" s="1"/>
  <c r="AK19" i="7"/>
  <c r="AL19" i="7" s="1"/>
  <c r="AK36" i="7"/>
  <c r="AL36" i="7" s="1"/>
  <c r="AK30" i="7"/>
  <c r="AL30" i="7" s="1"/>
  <c r="AK39" i="7"/>
  <c r="AL39" i="7" s="1"/>
  <c r="AK38" i="7"/>
  <c r="AL38" i="7" s="1"/>
  <c r="AK37" i="7"/>
  <c r="AL37" i="7" s="1"/>
  <c r="L20" i="7"/>
  <c r="M20" i="7" s="1"/>
  <c r="AN20" i="7"/>
  <c r="L44" i="7"/>
  <c r="M44" i="7" s="1"/>
  <c r="AN44" i="7"/>
  <c r="L31" i="7"/>
  <c r="M31" i="7" s="1"/>
  <c r="AN31" i="7"/>
  <c r="AN26" i="7"/>
  <c r="L26" i="7"/>
  <c r="M26" i="7" s="1"/>
  <c r="L39" i="7"/>
  <c r="M39" i="7" s="1"/>
  <c r="AN39" i="7"/>
  <c r="L38" i="7"/>
  <c r="M38" i="7" s="1"/>
  <c r="AN38" i="7"/>
  <c r="AN37" i="7"/>
  <c r="L37" i="7"/>
  <c r="M37" i="7" s="1"/>
  <c r="AK16" i="7"/>
  <c r="AL16" i="7" s="1"/>
  <c r="L29" i="7"/>
  <c r="M29" i="7" s="1"/>
  <c r="T30" i="7"/>
  <c r="U30" i="7" s="1"/>
  <c r="T42" i="7"/>
  <c r="U42" i="7" s="1"/>
  <c r="T41" i="7"/>
  <c r="U41" i="7" s="1"/>
  <c r="AK27" i="7"/>
  <c r="AL27" i="7" s="1"/>
  <c r="L23" i="7"/>
  <c r="M23" i="7" s="1"/>
  <c r="AN23" i="7"/>
  <c r="L36" i="7"/>
  <c r="M36" i="7" s="1"/>
  <c r="AN36" i="7"/>
  <c r="L46" i="7"/>
  <c r="M46" i="7" s="1"/>
  <c r="AN46" i="7"/>
  <c r="AN45" i="7"/>
  <c r="L45" i="7"/>
  <c r="M45" i="7" s="1"/>
  <c r="L21" i="7"/>
  <c r="M21" i="7" s="1"/>
  <c r="AN21" i="7"/>
  <c r="T47" i="7"/>
  <c r="U47" i="7" s="1"/>
  <c r="AK31" i="7"/>
  <c r="AL31" i="7" s="1"/>
  <c r="AK35" i="7"/>
  <c r="AL35" i="7" s="1"/>
  <c r="L32" i="7"/>
  <c r="M32" i="7" s="1"/>
  <c r="AN32" i="7"/>
  <c r="L27" i="7"/>
  <c r="M27" i="7" s="1"/>
  <c r="AN27" i="7"/>
  <c r="AN22" i="7"/>
  <c r="L22" i="7"/>
  <c r="M22" i="7" s="1"/>
  <c r="L35" i="7"/>
  <c r="M35" i="7" s="1"/>
  <c r="AN35" i="7"/>
  <c r="AN33" i="7"/>
  <c r="L33" i="7"/>
  <c r="M33" i="7" s="1"/>
  <c r="AN49" i="7"/>
  <c r="L49" i="7"/>
  <c r="M49" i="7" s="1"/>
  <c r="L16" i="7"/>
  <c r="M16" i="7" s="1"/>
  <c r="AN16" i="7"/>
  <c r="T24" i="7"/>
  <c r="U24" i="7" s="1"/>
  <c r="AK15" i="7"/>
  <c r="AL15" i="7" s="1"/>
  <c r="T27" i="7"/>
  <c r="U27" i="7" s="1"/>
  <c r="T26" i="7"/>
  <c r="U26" i="7" s="1"/>
  <c r="T25" i="7"/>
  <c r="U25" i="7" s="1"/>
  <c r="T38" i="7"/>
  <c r="U38" i="7" s="1"/>
  <c r="T37" i="7"/>
  <c r="U37" i="7" s="1"/>
  <c r="T32" i="7"/>
  <c r="U32" i="7" s="1"/>
  <c r="T48" i="7"/>
  <c r="U48" i="7" s="1"/>
  <c r="AK24" i="7"/>
  <c r="AL24" i="7" s="1"/>
  <c r="AK23" i="7"/>
  <c r="AL23" i="7" s="1"/>
  <c r="AK18" i="7"/>
  <c r="AL18" i="7" s="1"/>
  <c r="AK32" i="7"/>
  <c r="AL32" i="7" s="1"/>
  <c r="AK43" i="7"/>
  <c r="AL43" i="7" s="1"/>
  <c r="AK42" i="7"/>
  <c r="AL42" i="7" s="1"/>
  <c r="AK41" i="7"/>
  <c r="AL41" i="7" s="1"/>
  <c r="L24" i="7"/>
  <c r="M24" i="7" s="1"/>
  <c r="AN24" i="7"/>
  <c r="L19" i="7"/>
  <c r="M19" i="7" s="1"/>
  <c r="AN19" i="7"/>
  <c r="L40" i="7"/>
  <c r="M40" i="7" s="1"/>
  <c r="AN40" i="7"/>
  <c r="AN30" i="7"/>
  <c r="L30" i="7"/>
  <c r="M30" i="7" s="1"/>
  <c r="L43" i="7"/>
  <c r="M43" i="7" s="1"/>
  <c r="AN43" i="7"/>
  <c r="L42" i="7"/>
  <c r="M42" i="7" s="1"/>
  <c r="AN42" i="7"/>
  <c r="AN41" i="7"/>
  <c r="L41" i="7"/>
  <c r="M41" i="7" s="1"/>
  <c r="AN17" i="7"/>
  <c r="L17" i="7"/>
  <c r="M17" i="7" s="1"/>
  <c r="AP10" i="7" l="1"/>
  <c r="AP11" i="7"/>
  <c r="AP9" i="7"/>
  <c r="AO29" i="7" s="1"/>
  <c r="AP29" i="7" s="1"/>
  <c r="AP12" i="7"/>
  <c r="AO30" i="7"/>
  <c r="AP30" i="7" s="1"/>
  <c r="AO33" i="7"/>
  <c r="AP33" i="7" s="1"/>
  <c r="AO46" i="7"/>
  <c r="AP46" i="7" s="1"/>
  <c r="AO23" i="7"/>
  <c r="AP23" i="7" s="1"/>
  <c r="AO20" i="7"/>
  <c r="AP20" i="7" s="1"/>
  <c r="AO31" i="7" l="1"/>
  <c r="AP31" i="7" s="1"/>
  <c r="AO21" i="7"/>
  <c r="AP21" i="7" s="1"/>
  <c r="AO17" i="7"/>
  <c r="AP17" i="7" s="1"/>
  <c r="AO39" i="7"/>
  <c r="AP39" i="7" s="1"/>
  <c r="AO22" i="7"/>
  <c r="AP22" i="7" s="1"/>
  <c r="AO44" i="7"/>
  <c r="AP44" i="7" s="1"/>
  <c r="AO26" i="7"/>
  <c r="AP26" i="7" s="1"/>
  <c r="AO48" i="7"/>
  <c r="AP48" i="7" s="1"/>
  <c r="AO19" i="7"/>
  <c r="AP19" i="7" s="1"/>
  <c r="AO24" i="7"/>
  <c r="AP24" i="7" s="1"/>
  <c r="AO38" i="7"/>
  <c r="AP38" i="7" s="1"/>
  <c r="AO28" i="7"/>
  <c r="AP28" i="7" s="1"/>
  <c r="AO35" i="7"/>
  <c r="AP35" i="7" s="1"/>
  <c r="AO45" i="7"/>
  <c r="AP45" i="7" s="1"/>
  <c r="AO42" i="7"/>
  <c r="AP42" i="7" s="1"/>
  <c r="AO36" i="7"/>
  <c r="AP36" i="7" s="1"/>
  <c r="AO40" i="7"/>
  <c r="AP40" i="7" s="1"/>
  <c r="AO15" i="7"/>
  <c r="AP15" i="7" s="1"/>
  <c r="AO47" i="7"/>
  <c r="AP47" i="7" s="1"/>
  <c r="AO32" i="7"/>
  <c r="AP32" i="7" s="1"/>
  <c r="AO18" i="7"/>
  <c r="AP18" i="7" s="1"/>
  <c r="AO49" i="7"/>
  <c r="AP49" i="7" s="1"/>
  <c r="AO37" i="7"/>
  <c r="AP37" i="7" s="1"/>
  <c r="AO27" i="7"/>
  <c r="AP27" i="7" s="1"/>
  <c r="AO25" i="7"/>
  <c r="AP25" i="7" s="1"/>
  <c r="AO16" i="7"/>
  <c r="AP16" i="7" s="1"/>
  <c r="AO34" i="7"/>
  <c r="AP34" i="7" s="1"/>
  <c r="AO41" i="7"/>
  <c r="AP41" i="7" s="1"/>
  <c r="AO43" i="7"/>
  <c r="AP43" i="7" s="1"/>
  <c r="AP8" i="7" l="1"/>
  <c r="AP7" i="7"/>
  <c r="AI50" i="6" l="1"/>
  <c r="AG50" i="6"/>
  <c r="R50" i="6"/>
  <c r="P50" i="6"/>
  <c r="N50" i="6"/>
  <c r="J50" i="6"/>
  <c r="H50" i="6"/>
  <c r="F50" i="6"/>
  <c r="D50" i="6"/>
  <c r="B50" i="6"/>
  <c r="AI12" i="6"/>
  <c r="AG12" i="6"/>
  <c r="R12" i="6"/>
  <c r="P12" i="6"/>
  <c r="N12" i="6"/>
  <c r="J12" i="6"/>
  <c r="H12" i="6"/>
  <c r="F12" i="6"/>
  <c r="D12" i="6"/>
  <c r="B12" i="6"/>
  <c r="AI11" i="6"/>
  <c r="AG11" i="6"/>
  <c r="R11" i="6"/>
  <c r="S16" i="6" s="1"/>
  <c r="P11" i="6"/>
  <c r="Q18" i="6" s="1"/>
  <c r="N11" i="6"/>
  <c r="O27" i="6" s="1"/>
  <c r="J11" i="6"/>
  <c r="H11" i="6"/>
  <c r="I47" i="6" s="1"/>
  <c r="F11" i="6"/>
  <c r="G30" i="6" s="1"/>
  <c r="D11" i="6"/>
  <c r="E37" i="6" s="1"/>
  <c r="B11" i="6"/>
  <c r="I27" i="6" l="1"/>
  <c r="S45" i="6"/>
  <c r="I16" i="6"/>
  <c r="S25" i="6"/>
  <c r="AJ46" i="6"/>
  <c r="AJ42" i="6"/>
  <c r="AJ38" i="6"/>
  <c r="AJ34" i="6"/>
  <c r="AJ47" i="6"/>
  <c r="AJ43" i="6"/>
  <c r="AJ39" i="6"/>
  <c r="AJ35" i="6"/>
  <c r="AJ48" i="6"/>
  <c r="AJ44" i="6"/>
  <c r="AJ40" i="6"/>
  <c r="AJ36" i="6"/>
  <c r="AJ32" i="6"/>
  <c r="AJ37" i="6"/>
  <c r="AJ30" i="6"/>
  <c r="AJ26" i="6"/>
  <c r="AJ22" i="6"/>
  <c r="AJ18" i="6"/>
  <c r="AJ41" i="6"/>
  <c r="AJ31" i="6"/>
  <c r="AJ27" i="6"/>
  <c r="AJ23" i="6"/>
  <c r="AJ45" i="6"/>
  <c r="AJ28" i="6"/>
  <c r="AJ24" i="6"/>
  <c r="AJ20" i="6"/>
  <c r="C49" i="6"/>
  <c r="C45" i="6"/>
  <c r="C41" i="6"/>
  <c r="C37" i="6"/>
  <c r="C33" i="6"/>
  <c r="C46" i="6"/>
  <c r="C42" i="6"/>
  <c r="C38" i="6"/>
  <c r="C34" i="6"/>
  <c r="C47" i="6"/>
  <c r="C43" i="6"/>
  <c r="C39" i="6"/>
  <c r="C35" i="6"/>
  <c r="C36" i="6"/>
  <c r="C29" i="6"/>
  <c r="C25" i="6"/>
  <c r="C21" i="6"/>
  <c r="C40" i="6"/>
  <c r="C30" i="6"/>
  <c r="C26" i="6"/>
  <c r="C22" i="6"/>
  <c r="C44" i="6"/>
  <c r="C31" i="6"/>
  <c r="C27" i="6"/>
  <c r="C23" i="6"/>
  <c r="C19" i="6"/>
  <c r="K49" i="6"/>
  <c r="K45" i="6"/>
  <c r="K41" i="6"/>
  <c r="K37" i="6"/>
  <c r="K33" i="6"/>
  <c r="K46" i="6"/>
  <c r="K42" i="6"/>
  <c r="K38" i="6"/>
  <c r="K34" i="6"/>
  <c r="K47" i="6"/>
  <c r="K43" i="6"/>
  <c r="K39" i="6"/>
  <c r="K35" i="6"/>
  <c r="K40" i="6"/>
  <c r="K32" i="6"/>
  <c r="K29" i="6"/>
  <c r="K25" i="6"/>
  <c r="K21" i="6"/>
  <c r="K44" i="6"/>
  <c r="K30" i="6"/>
  <c r="K26" i="6"/>
  <c r="K22" i="6"/>
  <c r="K48" i="6"/>
  <c r="K31" i="6"/>
  <c r="K27" i="6"/>
  <c r="K23" i="6"/>
  <c r="K19" i="6"/>
  <c r="AH49" i="6"/>
  <c r="AH45" i="6"/>
  <c r="AK45" i="6" s="1"/>
  <c r="AL45" i="6" s="1"/>
  <c r="AH41" i="6"/>
  <c r="AK41" i="6" s="1"/>
  <c r="AL41" i="6" s="1"/>
  <c r="AH37" i="6"/>
  <c r="AK37" i="6" s="1"/>
  <c r="AL37" i="6" s="1"/>
  <c r="AH33" i="6"/>
  <c r="AH46" i="6"/>
  <c r="AK46" i="6" s="1"/>
  <c r="AL46" i="6" s="1"/>
  <c r="AH42" i="6"/>
  <c r="AK42" i="6" s="1"/>
  <c r="AL42" i="6" s="1"/>
  <c r="AH38" i="6"/>
  <c r="AK38" i="6" s="1"/>
  <c r="AL38" i="6" s="1"/>
  <c r="AH34" i="6"/>
  <c r="AK34" i="6" s="1"/>
  <c r="AL34" i="6" s="1"/>
  <c r="AH47" i="6"/>
  <c r="AK47" i="6" s="1"/>
  <c r="AL47" i="6" s="1"/>
  <c r="AH43" i="6"/>
  <c r="AK43" i="6" s="1"/>
  <c r="AL43" i="6" s="1"/>
  <c r="AH39" i="6"/>
  <c r="AK39" i="6" s="1"/>
  <c r="AL39" i="6" s="1"/>
  <c r="AH35" i="6"/>
  <c r="AK35" i="6" s="1"/>
  <c r="AL35" i="6" s="1"/>
  <c r="AH48" i="6"/>
  <c r="AK48" i="6" s="1"/>
  <c r="AL48" i="6" s="1"/>
  <c r="AH32" i="6"/>
  <c r="AK32" i="6" s="1"/>
  <c r="AL32" i="6" s="1"/>
  <c r="AH29" i="6"/>
  <c r="AH25" i="6"/>
  <c r="AH21" i="6"/>
  <c r="AH36" i="6"/>
  <c r="AK36" i="6" s="1"/>
  <c r="AL36" i="6" s="1"/>
  <c r="AH30" i="6"/>
  <c r="AK30" i="6" s="1"/>
  <c r="AL30" i="6" s="1"/>
  <c r="AH26" i="6"/>
  <c r="AK26" i="6" s="1"/>
  <c r="AL26" i="6" s="1"/>
  <c r="AH22" i="6"/>
  <c r="AK22" i="6" s="1"/>
  <c r="AL22" i="6" s="1"/>
  <c r="AH40" i="6"/>
  <c r="AK40" i="6" s="1"/>
  <c r="AL40" i="6" s="1"/>
  <c r="AH31" i="6"/>
  <c r="AK31" i="6" s="1"/>
  <c r="AL31" i="6" s="1"/>
  <c r="AH27" i="6"/>
  <c r="AK27" i="6" s="1"/>
  <c r="AL27" i="6" s="1"/>
  <c r="AH23" i="6"/>
  <c r="AK23" i="6" s="1"/>
  <c r="AL23" i="6" s="1"/>
  <c r="AH19" i="6"/>
  <c r="G15" i="6"/>
  <c r="O16" i="6"/>
  <c r="C17" i="6"/>
  <c r="K17" i="6"/>
  <c r="Q17" i="6"/>
  <c r="AH17" i="6"/>
  <c r="G18" i="6"/>
  <c r="O18" i="6"/>
  <c r="AH18" i="6"/>
  <c r="AK18" i="6" s="1"/>
  <c r="AL18" i="6" s="1"/>
  <c r="O19" i="6"/>
  <c r="Q20" i="6"/>
  <c r="G22" i="6"/>
  <c r="AH24" i="6"/>
  <c r="AK24" i="6" s="1"/>
  <c r="AL24" i="6" s="1"/>
  <c r="C28" i="6"/>
  <c r="AJ29" i="6"/>
  <c r="O31" i="6"/>
  <c r="O35" i="6"/>
  <c r="G42" i="6"/>
  <c r="I15" i="6"/>
  <c r="O15" i="6"/>
  <c r="C16" i="6"/>
  <c r="K16" i="6"/>
  <c r="Q16" i="6"/>
  <c r="AH16" i="6"/>
  <c r="E17" i="6"/>
  <c r="S17" i="6"/>
  <c r="AJ17" i="6"/>
  <c r="I18" i="6"/>
  <c r="E19" i="6"/>
  <c r="S19" i="6"/>
  <c r="AH20" i="6"/>
  <c r="AK20" i="6" s="1"/>
  <c r="AL20" i="6" s="1"/>
  <c r="S21" i="6"/>
  <c r="I23" i="6"/>
  <c r="C24" i="6"/>
  <c r="AJ25" i="6"/>
  <c r="K28" i="6"/>
  <c r="E29" i="6"/>
  <c r="K36" i="6"/>
  <c r="AJ49" i="6"/>
  <c r="O48" i="6"/>
  <c r="O44" i="6"/>
  <c r="O40" i="6"/>
  <c r="O36" i="6"/>
  <c r="O32" i="6"/>
  <c r="O49" i="6"/>
  <c r="O45" i="6"/>
  <c r="O41" i="6"/>
  <c r="O37" i="6"/>
  <c r="O33" i="6"/>
  <c r="O46" i="6"/>
  <c r="O42" i="6"/>
  <c r="O38" i="6"/>
  <c r="O34" i="6"/>
  <c r="O39" i="6"/>
  <c r="O28" i="6"/>
  <c r="O24" i="6"/>
  <c r="O20" i="6"/>
  <c r="O43" i="6"/>
  <c r="O29" i="6"/>
  <c r="O25" i="6"/>
  <c r="O21" i="6"/>
  <c r="O47" i="6"/>
  <c r="O30" i="6"/>
  <c r="O26" i="6"/>
  <c r="O22" i="6"/>
  <c r="Q49" i="6"/>
  <c r="Q45" i="6"/>
  <c r="Q41" i="6"/>
  <c r="Q37" i="6"/>
  <c r="Q33" i="6"/>
  <c r="Q46" i="6"/>
  <c r="Q42" i="6"/>
  <c r="Q38" i="6"/>
  <c r="Q34" i="6"/>
  <c r="Q47" i="6"/>
  <c r="Q43" i="6"/>
  <c r="Q39" i="6"/>
  <c r="Q35" i="6"/>
  <c r="Q44" i="6"/>
  <c r="Q29" i="6"/>
  <c r="Q25" i="6"/>
  <c r="Q21" i="6"/>
  <c r="Q48" i="6"/>
  <c r="Q30" i="6"/>
  <c r="Q26" i="6"/>
  <c r="Q22" i="6"/>
  <c r="Q36" i="6"/>
  <c r="Q32" i="6"/>
  <c r="Q31" i="6"/>
  <c r="Q27" i="6"/>
  <c r="Q23" i="6"/>
  <c r="Q19" i="6"/>
  <c r="C15" i="6"/>
  <c r="K15" i="6"/>
  <c r="Q15" i="6"/>
  <c r="AH15" i="6"/>
  <c r="E16" i="6"/>
  <c r="AJ16" i="6"/>
  <c r="G17" i="6"/>
  <c r="K18" i="6"/>
  <c r="I19" i="6"/>
  <c r="C20" i="6"/>
  <c r="AJ21" i="6"/>
  <c r="O23" i="6"/>
  <c r="K24" i="6"/>
  <c r="E25" i="6"/>
  <c r="Q28" i="6"/>
  <c r="AJ33" i="6"/>
  <c r="Q40" i="6"/>
  <c r="E46" i="6"/>
  <c r="E42" i="6"/>
  <c r="E38" i="6"/>
  <c r="E34" i="6"/>
  <c r="E47" i="6"/>
  <c r="E43" i="6"/>
  <c r="E39" i="6"/>
  <c r="E35" i="6"/>
  <c r="E48" i="6"/>
  <c r="E44" i="6"/>
  <c r="E40" i="6"/>
  <c r="E36" i="6"/>
  <c r="E41" i="6"/>
  <c r="E30" i="6"/>
  <c r="E26" i="6"/>
  <c r="E22" i="6"/>
  <c r="E18" i="6"/>
  <c r="E45" i="6"/>
  <c r="E31" i="6"/>
  <c r="E27" i="6"/>
  <c r="E23" i="6"/>
  <c r="E49" i="6"/>
  <c r="E33" i="6"/>
  <c r="E32" i="6"/>
  <c r="E28" i="6"/>
  <c r="E24" i="6"/>
  <c r="E20" i="6"/>
  <c r="G47" i="6"/>
  <c r="G43" i="6"/>
  <c r="G39" i="6"/>
  <c r="G35" i="6"/>
  <c r="G48" i="6"/>
  <c r="G44" i="6"/>
  <c r="G40" i="6"/>
  <c r="G36" i="6"/>
  <c r="G49" i="6"/>
  <c r="G45" i="6"/>
  <c r="G41" i="6"/>
  <c r="G37" i="6"/>
  <c r="G33" i="6"/>
  <c r="G46" i="6"/>
  <c r="G31" i="6"/>
  <c r="G27" i="6"/>
  <c r="G23" i="6"/>
  <c r="G19" i="6"/>
  <c r="G34" i="6"/>
  <c r="G32" i="6"/>
  <c r="G28" i="6"/>
  <c r="G24" i="6"/>
  <c r="G20" i="6"/>
  <c r="G38" i="6"/>
  <c r="G29" i="6"/>
  <c r="G25" i="6"/>
  <c r="G21" i="6"/>
  <c r="I48" i="6"/>
  <c r="I44" i="6"/>
  <c r="I40" i="6"/>
  <c r="I36" i="6"/>
  <c r="I32" i="6"/>
  <c r="I49" i="6"/>
  <c r="I45" i="6"/>
  <c r="I41" i="6"/>
  <c r="I37" i="6"/>
  <c r="I33" i="6"/>
  <c r="I46" i="6"/>
  <c r="I42" i="6"/>
  <c r="I38" i="6"/>
  <c r="I34" i="6"/>
  <c r="I35" i="6"/>
  <c r="I28" i="6"/>
  <c r="I24" i="6"/>
  <c r="I20" i="6"/>
  <c r="I39" i="6"/>
  <c r="I29" i="6"/>
  <c r="I25" i="6"/>
  <c r="I21" i="6"/>
  <c r="I43" i="6"/>
  <c r="I30" i="6"/>
  <c r="I26" i="6"/>
  <c r="I22" i="6"/>
  <c r="S46" i="6"/>
  <c r="S42" i="6"/>
  <c r="S38" i="6"/>
  <c r="S34" i="6"/>
  <c r="S47" i="6"/>
  <c r="S43" i="6"/>
  <c r="S39" i="6"/>
  <c r="S35" i="6"/>
  <c r="S48" i="6"/>
  <c r="S44" i="6"/>
  <c r="S40" i="6"/>
  <c r="S36" i="6"/>
  <c r="S49" i="6"/>
  <c r="S33" i="6"/>
  <c r="S30" i="6"/>
  <c r="S26" i="6"/>
  <c r="S22" i="6"/>
  <c r="S18" i="6"/>
  <c r="S37" i="6"/>
  <c r="S32" i="6"/>
  <c r="S31" i="6"/>
  <c r="S27" i="6"/>
  <c r="S23" i="6"/>
  <c r="S41" i="6"/>
  <c r="S28" i="6"/>
  <c r="S24" i="6"/>
  <c r="S20" i="6"/>
  <c r="E15" i="6"/>
  <c r="S15" i="6"/>
  <c r="AJ15" i="6"/>
  <c r="G16" i="6"/>
  <c r="I17" i="6"/>
  <c r="O17" i="6"/>
  <c r="T17" i="6" s="1"/>
  <c r="U17" i="6" s="1"/>
  <c r="C18" i="6"/>
  <c r="AJ19" i="6"/>
  <c r="K20" i="6"/>
  <c r="E21" i="6"/>
  <c r="Q24" i="6"/>
  <c r="G26" i="6"/>
  <c r="AH28" i="6"/>
  <c r="AK28" i="6" s="1"/>
  <c r="AL28" i="6" s="1"/>
  <c r="S29" i="6"/>
  <c r="I31" i="6"/>
  <c r="C32" i="6"/>
  <c r="AH44" i="6"/>
  <c r="AK44" i="6" s="1"/>
  <c r="AL44" i="6" s="1"/>
  <c r="C48" i="6"/>
  <c r="T27" i="6" l="1"/>
  <c r="U27" i="6" s="1"/>
  <c r="L15" i="6"/>
  <c r="M15" i="6" s="1"/>
  <c r="AN15" i="6"/>
  <c r="T22" i="6"/>
  <c r="U22" i="6" s="1"/>
  <c r="T21" i="6"/>
  <c r="U21" i="6" s="1"/>
  <c r="T20" i="6"/>
  <c r="U20" i="6" s="1"/>
  <c r="T34" i="6"/>
  <c r="U34" i="6" s="1"/>
  <c r="T33" i="6"/>
  <c r="U33" i="6" s="1"/>
  <c r="T49" i="6"/>
  <c r="U49" i="6" s="1"/>
  <c r="T44" i="6"/>
  <c r="U44" i="6" s="1"/>
  <c r="L16" i="6"/>
  <c r="M16" i="6" s="1"/>
  <c r="AN16" i="6"/>
  <c r="T35" i="6"/>
  <c r="U35" i="6" s="1"/>
  <c r="AK29" i="6"/>
  <c r="AL29" i="6" s="1"/>
  <c r="L23" i="6"/>
  <c r="M23" i="6" s="1"/>
  <c r="AN23" i="6"/>
  <c r="L22" i="6"/>
  <c r="M22" i="6" s="1"/>
  <c r="AN22" i="6"/>
  <c r="AN21" i="6"/>
  <c r="L21" i="6"/>
  <c r="M21" i="6" s="1"/>
  <c r="L35" i="6"/>
  <c r="M35" i="6" s="1"/>
  <c r="AN35" i="6"/>
  <c r="L34" i="6"/>
  <c r="M34" i="6" s="1"/>
  <c r="AN34" i="6"/>
  <c r="AN33" i="6"/>
  <c r="L33" i="6"/>
  <c r="M33" i="6" s="1"/>
  <c r="AN49" i="6"/>
  <c r="L49" i="6"/>
  <c r="M49" i="6" s="1"/>
  <c r="AN32" i="6"/>
  <c r="L32" i="6"/>
  <c r="M32" i="6" s="1"/>
  <c r="T23" i="6"/>
  <c r="U23" i="6" s="1"/>
  <c r="AK15" i="6"/>
  <c r="AL15" i="6" s="1"/>
  <c r="T26" i="6"/>
  <c r="U26" i="6" s="1"/>
  <c r="T25" i="6"/>
  <c r="U25" i="6" s="1"/>
  <c r="T24" i="6"/>
  <c r="U24" i="6" s="1"/>
  <c r="T38" i="6"/>
  <c r="U38" i="6" s="1"/>
  <c r="T37" i="6"/>
  <c r="U37" i="6" s="1"/>
  <c r="T32" i="6"/>
  <c r="U32" i="6" s="1"/>
  <c r="T48" i="6"/>
  <c r="U48" i="6" s="1"/>
  <c r="AK16" i="6"/>
  <c r="AL16" i="6" s="1"/>
  <c r="T15" i="6"/>
  <c r="U15" i="6" s="1"/>
  <c r="T31" i="6"/>
  <c r="U31" i="6" s="1"/>
  <c r="T18" i="6"/>
  <c r="U18" i="6" s="1"/>
  <c r="AK19" i="6"/>
  <c r="AL19" i="6" s="1"/>
  <c r="L27" i="6"/>
  <c r="M27" i="6" s="1"/>
  <c r="AN27" i="6"/>
  <c r="L26" i="6"/>
  <c r="M26" i="6" s="1"/>
  <c r="AN26" i="6"/>
  <c r="AN25" i="6"/>
  <c r="L25" i="6"/>
  <c r="M25" i="6" s="1"/>
  <c r="L39" i="6"/>
  <c r="M39" i="6" s="1"/>
  <c r="AN39" i="6"/>
  <c r="L38" i="6"/>
  <c r="M38" i="6" s="1"/>
  <c r="AN38" i="6"/>
  <c r="AN37" i="6"/>
  <c r="L37" i="6"/>
  <c r="M37" i="6" s="1"/>
  <c r="L18" i="6"/>
  <c r="M18" i="6" s="1"/>
  <c r="AN18" i="6"/>
  <c r="T30" i="6"/>
  <c r="U30" i="6" s="1"/>
  <c r="T29" i="6"/>
  <c r="U29" i="6" s="1"/>
  <c r="T28" i="6"/>
  <c r="U28" i="6" s="1"/>
  <c r="T42" i="6"/>
  <c r="U42" i="6" s="1"/>
  <c r="T41" i="6"/>
  <c r="U41" i="6" s="1"/>
  <c r="T36" i="6"/>
  <c r="U36" i="6" s="1"/>
  <c r="L17" i="6"/>
  <c r="M17" i="6" s="1"/>
  <c r="AN17" i="6"/>
  <c r="AK21" i="6"/>
  <c r="AL21" i="6" s="1"/>
  <c r="L31" i="6"/>
  <c r="M31" i="6" s="1"/>
  <c r="AN31" i="6"/>
  <c r="L30" i="6"/>
  <c r="M30" i="6" s="1"/>
  <c r="AN30" i="6"/>
  <c r="AN29" i="6"/>
  <c r="L29" i="6"/>
  <c r="M29" i="6" s="1"/>
  <c r="L43" i="6"/>
  <c r="M43" i="6" s="1"/>
  <c r="AN43" i="6"/>
  <c r="L42" i="6"/>
  <c r="M42" i="6" s="1"/>
  <c r="AN42" i="6"/>
  <c r="AN41" i="6"/>
  <c r="L41" i="6"/>
  <c r="M41" i="6" s="1"/>
  <c r="L48" i="6"/>
  <c r="M48" i="6" s="1"/>
  <c r="AN48" i="6"/>
  <c r="L20" i="6"/>
  <c r="M20" i="6" s="1"/>
  <c r="AN20" i="6"/>
  <c r="T47" i="6"/>
  <c r="U47" i="6" s="1"/>
  <c r="T43" i="6"/>
  <c r="U43" i="6" s="1"/>
  <c r="T39" i="6"/>
  <c r="U39" i="6" s="1"/>
  <c r="T46" i="6"/>
  <c r="U46" i="6" s="1"/>
  <c r="T45" i="6"/>
  <c r="U45" i="6" s="1"/>
  <c r="T40" i="6"/>
  <c r="U40" i="6" s="1"/>
  <c r="L24" i="6"/>
  <c r="M24" i="6" s="1"/>
  <c r="AN24" i="6"/>
  <c r="L28" i="6"/>
  <c r="M28" i="6" s="1"/>
  <c r="AN28" i="6"/>
  <c r="T19" i="6"/>
  <c r="U19" i="6" s="1"/>
  <c r="AK17" i="6"/>
  <c r="AL17" i="6" s="1"/>
  <c r="T16" i="6"/>
  <c r="U16" i="6" s="1"/>
  <c r="AK25" i="6"/>
  <c r="AL25" i="6" s="1"/>
  <c r="AK33" i="6"/>
  <c r="AL33" i="6" s="1"/>
  <c r="AK49" i="6"/>
  <c r="AL49" i="6" s="1"/>
  <c r="AN19" i="6"/>
  <c r="L19" i="6"/>
  <c r="M19" i="6" s="1"/>
  <c r="L44" i="6"/>
  <c r="M44" i="6" s="1"/>
  <c r="AN44" i="6"/>
  <c r="L40" i="6"/>
  <c r="M40" i="6" s="1"/>
  <c r="AN40" i="6"/>
  <c r="L36" i="6"/>
  <c r="M36" i="6" s="1"/>
  <c r="AN36" i="6"/>
  <c r="L47" i="6"/>
  <c r="M47" i="6" s="1"/>
  <c r="AN47" i="6"/>
  <c r="L46" i="6"/>
  <c r="M46" i="6" s="1"/>
  <c r="AN46" i="6"/>
  <c r="AN45" i="6"/>
  <c r="L45" i="6"/>
  <c r="M45" i="6" s="1"/>
  <c r="AP10" i="6" l="1"/>
  <c r="AP11" i="6"/>
  <c r="AP12" i="6"/>
  <c r="AP9" i="6"/>
  <c r="AO40" i="6" s="1"/>
  <c r="AP40" i="6" s="1"/>
  <c r="AO27" i="6" l="1"/>
  <c r="AP27" i="6" s="1"/>
  <c r="AO38" i="6"/>
  <c r="AP38" i="6" s="1"/>
  <c r="AO22" i="6"/>
  <c r="AP22" i="6" s="1"/>
  <c r="AO18" i="6"/>
  <c r="AP18" i="6" s="1"/>
  <c r="AO21" i="6"/>
  <c r="AP21" i="6" s="1"/>
  <c r="AO43" i="6"/>
  <c r="AP43" i="6" s="1"/>
  <c r="AO36" i="6"/>
  <c r="AP36" i="6" s="1"/>
  <c r="AO31" i="6"/>
  <c r="AP31" i="6" s="1"/>
  <c r="AO23" i="6"/>
  <c r="AP23" i="6" s="1"/>
  <c r="AO29" i="6"/>
  <c r="AP29" i="6" s="1"/>
  <c r="AO42" i="6"/>
  <c r="AP42" i="6" s="1"/>
  <c r="AO49" i="6"/>
  <c r="AP49" i="6" s="1"/>
  <c r="AO20" i="6"/>
  <c r="AP20" i="6" s="1"/>
  <c r="AO46" i="6"/>
  <c r="AP46" i="6" s="1"/>
  <c r="AO48" i="6"/>
  <c r="AP48" i="6" s="1"/>
  <c r="AO34" i="6"/>
  <c r="AP34" i="6" s="1"/>
  <c r="AO19" i="6"/>
  <c r="AP19" i="6" s="1"/>
  <c r="AO47" i="6"/>
  <c r="AP47" i="6" s="1"/>
  <c r="AO35" i="6"/>
  <c r="AP35" i="6" s="1"/>
  <c r="AO17" i="6"/>
  <c r="AP17" i="6" s="1"/>
  <c r="AO37" i="6"/>
  <c r="AP37" i="6" s="1"/>
  <c r="AO24" i="6"/>
  <c r="AP24" i="6" s="1"/>
  <c r="AO32" i="6"/>
  <c r="AP32" i="6" s="1"/>
  <c r="AO28" i="6"/>
  <c r="AP28" i="6" s="1"/>
  <c r="AO26" i="6"/>
  <c r="AP26" i="6" s="1"/>
  <c r="AO45" i="6"/>
  <c r="AP45" i="6" s="1"/>
  <c r="AO41" i="6"/>
  <c r="AP41" i="6" s="1"/>
  <c r="AO15" i="6"/>
  <c r="AP15" i="6" s="1"/>
  <c r="AO30" i="6"/>
  <c r="AP30" i="6" s="1"/>
  <c r="AO44" i="6"/>
  <c r="AP44" i="6" s="1"/>
  <c r="AO25" i="6"/>
  <c r="AP25" i="6" s="1"/>
  <c r="AO16" i="6"/>
  <c r="AP16" i="6" s="1"/>
  <c r="AO39" i="6"/>
  <c r="AP39" i="6" s="1"/>
  <c r="AO33" i="6"/>
  <c r="AP33" i="6" s="1"/>
  <c r="AP8" i="6" l="1"/>
  <c r="AP7" i="6"/>
</calcChain>
</file>

<file path=xl/comments1.xml><?xml version="1.0" encoding="utf-8"?>
<comments xmlns="http://schemas.openxmlformats.org/spreadsheetml/2006/main">
  <authors>
    <author>Rodriguez Tibocha, Jaime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VALORES ASIGNADOS Y PONDERACIÓN DE CADA UNO DE LOS TRES ITEMS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
ASIGNADO PARA EL PRESUPUESTO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VALOR DE LA DEUDA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PORTAFOLIO DE INVERSIONES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MÁXIMO ASIGNADO A LOS HALAZGOS FISCALES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PENALES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DISCIPLINARIOS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CADA UNA DE LAS VARIABLES
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TOTAL DE ENTES QUE TENGA LA COLUMNA (AN)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TODAS LOS ENTES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 LA DEUDA DE TODOS LOS ENTES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PORTAFOLIO DE INVERSIONES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CONTRATACIÓN DE LOS ENTES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MAXIMA No. DE CONTRATOS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FUNCIONES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MAXIMO DE DENUNCIAS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DEL PRESUPUESTO (SUMA TODOS LOS VALORES)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 LA DEUDA (SUMA TODOS LOS VALORES)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PORTAFOLIO (SUMATORIA TODOS LOS VALORES)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PRESUPUESTO CONTRATACIÓN (SUMATORIA DE TODOS LOS VALORES)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CONTRATOS (SUMATORIA)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 (SUMATORIS)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HALAZGOS (SUMATORIA)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FUNCIONES (SUMATORIA)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DENUNCIAS (SUMATORIA)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DE ENTES QUE TENGA LA COLUMNA (AN)
</t>
        </r>
      </text>
    </comment>
  </commentList>
</comments>
</file>

<file path=xl/comments2.xml><?xml version="1.0" encoding="utf-8"?>
<comments xmlns="http://schemas.openxmlformats.org/spreadsheetml/2006/main">
  <authors>
    <author>Rodriguez Tibocha, Jaime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VALORES ASIGNADOS Y PONDERACIÓN DE CADA UNO DE LOS TRES ITEMS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
ASIGNADO PARA EL PRESUPUESTO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VALOR DE LA DEUDA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PORTAFOLIO DE INVERSIONES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MÁXIMO ASIGNADO A LOS HALAZGOS FISCALES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PENALES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DISCIPLINARIOS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CADA UNA DE LAS VARIABLES
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TOTAL DE ENTES QUE TENGA LA COLUMNA (AN)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TODAS LOS ENTES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 LA DEUDA DE TODOS LOS ENTES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PORTAFOLIO DE INVERSIONES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CONTRATACIÓN DE LOS ENTES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MAXIMA No. DE CONTRATOS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FUNCIONES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MAXIMO DE DENUNCIAS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DEL PRESUPUESTO (SUMA TODOS LOS VALORES)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 LA DEUDA (SUMA TODOS LOS VALORES)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PORTAFOLIO (SUMATORIA TODOS LOS VALORES)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PRESUPUESTO CONTRATACIÓN (SUMATORIA DE TODOS LOS VALORES)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CONTRATOS (SUMATORIA)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 (SUMATORIS)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HALAZGOS (SUMATORIA)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FUNCIONES (SUMATORIA)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DENUNCIAS (SUMATORIA)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DE ENTES QUE TENGA LA COLUMNA (AN)
</t>
        </r>
      </text>
    </comment>
  </commentList>
</comments>
</file>

<file path=xl/comments3.xml><?xml version="1.0" encoding="utf-8"?>
<comments xmlns="http://schemas.openxmlformats.org/spreadsheetml/2006/main">
  <authors>
    <author>Rodriguez Tibocha, Jaime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VALORES ASIGNADOS Y PONDERACIÓN DE CADA UNO DE LOS TRES ITEMS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
ASIGNADO PARA EL PRESUPUESTO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VALOR DE LA DEUDA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PORTAFOLIO DE INVERSIONES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MÁXIMO ASIGNADO A LOS HALAZGOS FISCALES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PENALES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DISCIPLINARIOS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CADA UNA DE LAS VARIABLES
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TOTAL DE ENTES QUE TENGA LA COLUMNA (AN)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TODAS LOS ENTES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 LA DEUDA DE TODOS LOS ENTES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PORTAFOLIO DE INVERSIONES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CONTRATACIÓN DE LOS ENTES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MAXIMA No. DE CONTRATOS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FUNCIONES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MAXIMO DE DENUNCIAS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DEL PRESUPUESTO (SUMA TODOS LOS VALORES)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 LA DEUDA (SUMA TODOS LOS VALORES)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PORTAFOLIO (SUMATORIA TODOS LOS VALORES)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PRESUPUESTO CONTRATACIÓN (SUMATORIA DE TODOS LOS VALORES)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CONTRATOS (SUMATORIA)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 (SUMATORIS)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HALAZGOS (SUMATORIA)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FUNCIONES (SUMATORIA)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DENUNCIAS (SUMATORIA)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DE ENTES QUE TENGA LA COLUMNA (AN)
</t>
        </r>
      </text>
    </comment>
  </commentList>
</comments>
</file>

<file path=xl/comments4.xml><?xml version="1.0" encoding="utf-8"?>
<comments xmlns="http://schemas.openxmlformats.org/spreadsheetml/2006/main">
  <authors>
    <author>Rodriguez Tibocha, Jaime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VALORES ASIGNADOS Y PONDERACIÓN DE CADA UNO DE LOS TRES ITEMS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
ASIGNADO PARA EL PRESUPUESTO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VALOR DE LA DEUDA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PORTAFOLIO DE INVERSIONES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
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MÁXIMO ASIGNADO A LOS HALAZGOS FISCALES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PENALES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LOS HALLAZGOS DISCIPLINARIOS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PUNTAJE MAXIMO ASIGNADO A CADA UNA DE LAS VARIABLES
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TOTAL DE ENTES QUE TENGA LA COLUMNA (AN)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TODAS LOS ENTES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 LA DEUDA DE TODOS LOS ENTES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PORTAFOLIO DE INVERSIONES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VALOR DEL PRESUPUESTO DE CONTRATACIÓN DE LOS ENTES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MAXIMA No. DE CONTRATOS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
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HALLAZGOS</t>
        </r>
      </text>
    </comment>
    <comment ref="AG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MAXIMO NUMERO DE FUNCIONES</t>
        </r>
      </text>
    </comment>
    <comment ref="AI11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MAXIMO DE DENUNCIAS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DEL PRESUPUESTO (SUMA TODOS LOS VALORES)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DE LA DEUDA (SUMA TODOS LOS VALORES)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PORTAFOLIO (SUMATORIA TODOS LOS VALORES)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VALOR TOTAL PRESUPUESTO CONTRATACIÓN (SUMATORIA DE TODOS LOS VALORES)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CONTRATOS (SUMATORIA)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 (SUMATORIS)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HALAZGOS (SUMATORIA)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HALLAZGOS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FUNCIONES (SUMATORIA)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NUMERO TOTAL DE DENUNCIAS (SUMATORIA)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Rodriguez Tibocha, Jaime:</t>
        </r>
        <r>
          <rPr>
            <sz val="9"/>
            <color indexed="81"/>
            <rFont val="Tahoma"/>
            <family val="2"/>
          </rPr>
          <t xml:space="preserve">
MODIFIQUE LA FORMULA SEGÚN EL No. DE ENTES QUE TENGA LA COLUMNA (AN)
</t>
        </r>
      </text>
    </comment>
  </commentList>
</comments>
</file>

<file path=xl/sharedStrings.xml><?xml version="1.0" encoding="utf-8"?>
<sst xmlns="http://schemas.openxmlformats.org/spreadsheetml/2006/main" count="895" uniqueCount="284">
  <si>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</si>
  <si>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</si>
  <si>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</si>
  <si>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</si>
  <si>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</si>
  <si>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</si>
  <si>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</si>
  <si>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</si>
  <si>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</si>
  <si>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</si>
  <si>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</si>
  <si>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</si>
  <si>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TIPO DE AUDITORIA A PRACTICAR</t>
  </si>
  <si>
    <t>FASE O PERIODO A AUDITAR</t>
  </si>
  <si>
    <t>FECHA PROGRAMADA  DE INICIO</t>
  </si>
  <si>
    <t>FUNCIONARIOS PROGRAMADOS</t>
  </si>
  <si>
    <t>PRIMER CICLO</t>
  </si>
  <si>
    <t>SEGUNDO CICLO</t>
  </si>
  <si>
    <t>ALCANCE DE LA AUDITORIA</t>
  </si>
  <si>
    <t>ENTE O ASUNTO DE CONTROL</t>
  </si>
  <si>
    <t>FECHA TRASLADO DE OBSERVACIONES AL ENTE</t>
  </si>
  <si>
    <t>FECHA FINAL RECEPCION DE RESPUESTA A LAS OBSERVACIONES</t>
  </si>
  <si>
    <t>FECHA TRASLADO AL ENTE DEL INFORME DEFINITIVO</t>
  </si>
  <si>
    <t>DEPARTAMENTO DEL ATLANTICO</t>
  </si>
  <si>
    <t>Alcaldia de Candelaria</t>
  </si>
  <si>
    <t>Alcaldia de Baranoa</t>
  </si>
  <si>
    <t>Alcaldia de Galapa</t>
  </si>
  <si>
    <t>Alcaldia de Malambo</t>
  </si>
  <si>
    <t>Alcaldia de Sabanalarga</t>
  </si>
  <si>
    <t>Alcaldia de Polonuevo</t>
  </si>
  <si>
    <t>Alcaldia de Puerto Colombia</t>
  </si>
  <si>
    <t>Alcaldia de Tubara</t>
  </si>
  <si>
    <t>Alcaldia de Piojo</t>
  </si>
  <si>
    <t>Alcaldia de Repelón</t>
  </si>
  <si>
    <t>Alcaldia de Luruaco</t>
  </si>
  <si>
    <t>Alcaldia de Suan</t>
  </si>
  <si>
    <t>Alcaldía de Santa Lucia</t>
  </si>
  <si>
    <t>Alcaldia de Campo de la Cruz</t>
  </si>
  <si>
    <t>Alcaldia de Juan de Acosta</t>
  </si>
  <si>
    <t>Alcaldia de Manatí</t>
  </si>
  <si>
    <t>Alcaldia de Usiacuri</t>
  </si>
  <si>
    <t>Alcaldia de Santo Tomás</t>
  </si>
  <si>
    <t>Alcaldia de Sabanagrande</t>
  </si>
  <si>
    <t>Alcaldia de Palmar de Varela</t>
  </si>
  <si>
    <t>Alcaldía de Ponedera</t>
  </si>
  <si>
    <t>ESE Hospital Departamental Juan Domínguez Romero</t>
  </si>
  <si>
    <t>ESE Hospital Departamental de Sabanalarga</t>
  </si>
  <si>
    <t>ESE Hospital Niño Jesús</t>
  </si>
  <si>
    <t>Hospital Universitario ESE CARI</t>
  </si>
  <si>
    <t xml:space="preserve">Transito Departamental </t>
  </si>
  <si>
    <t xml:space="preserve">Aréa Metropolitana </t>
  </si>
  <si>
    <t>Indeportes</t>
  </si>
  <si>
    <t>Edusuerte</t>
  </si>
  <si>
    <t>Terminal de Transportes</t>
  </si>
  <si>
    <t>Gobernacion del Atlantico</t>
  </si>
  <si>
    <t>Evaluacion de la Gestion Fiscal</t>
  </si>
  <si>
    <t>Especial</t>
  </si>
  <si>
    <t>Regular</t>
  </si>
  <si>
    <t>13</t>
  </si>
  <si>
    <t>Informe de los Recursos Naturales y del Medio Ambiente</t>
  </si>
  <si>
    <t>Informe de Auditoria a las Reservas Presupuestales</t>
  </si>
  <si>
    <t xml:space="preserve">Informe Anual de la Deuda Publica </t>
  </si>
  <si>
    <t>FECHA DE TERMINACIÓN Y VALIDACIÓN DEL INFORME PRELIMINAR</t>
  </si>
  <si>
    <t>FECHA DE ENTREGA PARA VALIDACIÓN DEL INFORME FINAL</t>
  </si>
  <si>
    <t>TERCER CICLO</t>
  </si>
  <si>
    <t>ALCALDIA DE POLONUEVO</t>
  </si>
  <si>
    <t>TRANSITO DEPARTAMENTAL</t>
  </si>
  <si>
    <t>ALCALDIA DE USIACURI</t>
  </si>
  <si>
    <t>ALCALDIA DE PUERTO COLOMBIA</t>
  </si>
  <si>
    <t xml:space="preserve"> Informe de Finanzas Publicas Territoriales</t>
  </si>
  <si>
    <t>E.S.E. Hospital de Malambo</t>
  </si>
  <si>
    <t xml:space="preserve">Especial </t>
  </si>
  <si>
    <t>Alcaldía de Usiacurí</t>
  </si>
  <si>
    <t xml:space="preserve">Secretaría de Transito Departamental </t>
  </si>
  <si>
    <t xml:space="preserve">Secretaría de Infraestructura </t>
  </si>
  <si>
    <t xml:space="preserve">Secretaría de Capital Social </t>
  </si>
  <si>
    <t>Alcaldía de Tubará</t>
  </si>
  <si>
    <t xml:space="preserve">No de Auditorias Realizadas </t>
  </si>
  <si>
    <t>2</t>
  </si>
  <si>
    <t xml:space="preserve">Días </t>
  </si>
  <si>
    <t xml:space="preserve">Auditoria a la  Razonabilidad de los Estados Financieros </t>
  </si>
  <si>
    <t xml:space="preserve">Informe de Evaluación al Plan de Desarrollo  Atlántico Lider </t>
  </si>
  <si>
    <t xml:space="preserve">Informe de seguimiento implementacion de MIPG </t>
  </si>
  <si>
    <t>-</t>
  </si>
  <si>
    <t xml:space="preserve">Secretaría del  Interior </t>
  </si>
  <si>
    <t>MATRIZ DE CRITERIOS DE RIESGO FISCAL</t>
  </si>
  <si>
    <t xml:space="preserve">CONTRALORÍA TERRITORIAL </t>
  </si>
  <si>
    <t>ENTES  A AUDITAR</t>
  </si>
  <si>
    <t xml:space="preserve">CRITERIOS DE PRIORIZACION </t>
  </si>
  <si>
    <t>CRITERIO EVALUACION DE FACTORES DE RIESGO</t>
  </si>
  <si>
    <t>ANÁLISIS ALTA DIRECCIÓN</t>
  </si>
  <si>
    <t>TOTALES</t>
  </si>
  <si>
    <t>COMPONENTE DE RECURSOS</t>
  </si>
  <si>
    <t>COMPONENTE HALLAZGOS DETECTADOS ÚLTIMA AUDITORÍA</t>
  </si>
  <si>
    <t>COMPONENTE CONTROL FISCAL MICRO</t>
  </si>
  <si>
    <t>APRECIACION SOBRE CONTINGENCIAS ESPECIALES SEGUN CRITERIO DE LA CONTRALORÍA TERRITORIAL (DEMANDAS IMPREVISIBLES)</t>
  </si>
  <si>
    <t xml:space="preserve">PRESUPUESTO ASIGNADO </t>
  </si>
  <si>
    <t>VALOR DE LA DEUDA INTERNA O EXTERNA DE  LA ENTIDAD</t>
  </si>
  <si>
    <t>VALOR DEL PORTAFOLIO DE INVERSIONES</t>
  </si>
  <si>
    <t xml:space="preserve">PRESUPUESTO DE CONTRATACION </t>
  </si>
  <si>
    <t>NUMERO DE CONTRATOS</t>
  </si>
  <si>
    <t>TOTAL COMPONENTE DE RECURSOS</t>
  </si>
  <si>
    <t>IMPACTO</t>
  </si>
  <si>
    <t xml:space="preserve"> FISCAL </t>
  </si>
  <si>
    <t xml:space="preserve">PENAL </t>
  </si>
  <si>
    <t xml:space="preserve"> DISCIPLINARIOS</t>
  </si>
  <si>
    <t>TOTAL COMPONENTE HALLAZGOS DETECTADOS ÚLTIMA AUDITORÍA</t>
  </si>
  <si>
    <t>GESTIÓN CONTRACTUAL</t>
  </si>
  <si>
    <t>FENECIMIENTO</t>
  </si>
  <si>
    <t>LEGALIDAD</t>
  </si>
  <si>
    <t>GESTIÓN AMBIENTAL</t>
  </si>
  <si>
    <t>TECNOLOGÍAS DE LA INFORMACIÓN Y COMUNICACIÓN TICS</t>
  </si>
  <si>
    <t xml:space="preserve">CUMPLIMIENTO DEL PLAN DE MEJORAMIENTO </t>
  </si>
  <si>
    <t>CONTROL FISCAL INTERNO</t>
  </si>
  <si>
    <t>CONTROL DE RESULTADOS</t>
  </si>
  <si>
    <t>OPINION DE ESTADOS FINANCIEROS</t>
  </si>
  <si>
    <t>GESTIÓN PRESUPUESTAL</t>
  </si>
  <si>
    <t>GESTIÓN FINANCIERA</t>
  </si>
  <si>
    <t>FUNCIONES DE ADVERTENCIA</t>
  </si>
  <si>
    <t>DENUNCIAS Y QUEJAS</t>
  </si>
  <si>
    <t>TOTAL COMPONENTE CONTROL FISCAL MICRO</t>
  </si>
  <si>
    <t>BAJO IMPACTO</t>
  </si>
  <si>
    <t xml:space="preserve">Sobre el total del presupuesto asigne el porcentaje correspondiente a cada Ente.  0 corresponde al menor valor y 8 al mayor.   </t>
  </si>
  <si>
    <t xml:space="preserve">Sobre el total de la Deuda Interna ó Externa, asigne el porcentaje correspondiente a cada Ente.  0 corresponde al menor valor y 6 al mayor.   </t>
  </si>
  <si>
    <t xml:space="preserve">Sobre el total del Portafolio de Inversiones, asigne el porcentaje correspondiente a cada Ente.  0 corresponde al menor valor y 3 al mayor.   </t>
  </si>
  <si>
    <t xml:space="preserve"> 0 corresponde al menor presupuesto de contratación y 8 al mayor.  Para valores intermedios realice una regla de tres. </t>
  </si>
  <si>
    <t xml:space="preserve"> 0 corresponde al menor número de contratos y 5 al mayor.  Para valores intermedios realice una regla de tres. </t>
  </si>
  <si>
    <t xml:space="preserve">Sobre el total de hallazgos con incidencia fiscal detectado en la ultima auditoría, asigne el porcentaje correspondiente a cada sujeto. 0 corresponde a los sujetos sin hallazgos fiscales y 10 a los que tienen mayor número de hallazgos </t>
  </si>
  <si>
    <t>Sobre el total de hallazgos con incidencia penal detectado en la ultima auditoría, asigne el porcentaje correspondiente a cada sujeto. 0 corresponde a los sujetos sin hallazgos penales y 5 a los que tienen mayor número de hallazgos</t>
  </si>
  <si>
    <t>Sobre el total de hallazgos con incidencia disciplinaria detectado en la ultima auditoría, asigne el porcentaje correspondiente a cada sujeto. 0 corresponde a los sujetos sin hallazgos disciplinarios y 5 a los que tienen mayor número de hallazgos</t>
  </si>
  <si>
    <t>Eficiente = 0                                             Con deficiencias = 3                                                    Ineficiente = 5</t>
  </si>
  <si>
    <t>Cuenta fenecida = 0                              Cuenta no fenecida = 5</t>
  </si>
  <si>
    <t>Eficiente = 0                                             Con deficiencias = 1                                                    Ineficiente = 3</t>
  </si>
  <si>
    <t xml:space="preserve">100% - 80 % = 0                  79;9% -50% = 3                         49,9% - 0% = 5                                                    </t>
  </si>
  <si>
    <t>Cumple = 0
Cumple Parcialmente = 3
No Cumple = 5</t>
  </si>
  <si>
    <t>Sin salvedad = 0                                                                               Con salvedad = 3                                      Negativa = 5                                                        Con abstención = 5</t>
  </si>
  <si>
    <t>Eficiente = 0                                             Con deficiencias = 1                                                     Ineficiente = 3</t>
  </si>
  <si>
    <t xml:space="preserve">Sobre el total de funciones de advertencia asigne el porcentaje correspondiente a cada sujeto.  0 corresponde a los sujetos con menor número de Funciones de Advertencia y 2 a los que tienen mayor número. </t>
  </si>
  <si>
    <t xml:space="preserve">Sobre el total de denuncias y quejas asigne el porcentaje correspondiente a cada sujeto.  1 corresponde a los sujetos con menor número de denuncias y quejas y 3 a los que tienen mayor número. </t>
  </si>
  <si>
    <t xml:space="preserve">Cada Contraloría Territorial realiza una evaluación segun la experticia que tiene sobre cada entidad y las situaciones coyunturales relevantes. </t>
  </si>
  <si>
    <t>ALTO IMPACTO</t>
  </si>
  <si>
    <t>MAXIMO INDICADOR * PRESUPUESTO DE CADA ENTIDAD/ SUMATORIA DE PRESUPUESTO</t>
  </si>
  <si>
    <t>MAXIMO INDICADOR * VALOR DEUDA ENTIDAD/ SUMATORIA DE VALOR DEUDA</t>
  </si>
  <si>
    <t>MAXIMO INDICADOR * VALOR DEL PORTAFOLIO DE INVERSIONES/ SUMATORIA VALOR PORTAFOLIO</t>
  </si>
  <si>
    <t>MAXIMO INDICADOR * PRESUPUESTO DE CONTRATACION DE CADA ENTIDAD/ SUMATORIA DE PRESUPUESTO DE CONTRATACION</t>
  </si>
  <si>
    <t>MAXIMO INDICADOR * NUMERO DE CONTRATOS DE CADA ENTIDAD/ SUMATORIA DEL NUMERO DE CONTRATOS</t>
  </si>
  <si>
    <t xml:space="preserve">MAXIMO INDICADOR * NUMERO DE HALLAZGOS CON INCIDENCIA FISCAL DE CADA ENTIDAD/ SUMATORIA DEL NUMERO HALLAZGOS CON INCIDENCIA FISCAL </t>
  </si>
  <si>
    <t xml:space="preserve">MAXIMO INDICADOR * NUMERO DE HALLAZGOS CON INCIDENCIA  PENAL DE CADA ENTIDAD/ SUMATORIA DE HALLAZGOS CON INCIDENCIA  PENAL </t>
  </si>
  <si>
    <t xml:space="preserve">MAXIMO INDICADOR * NUMERO DE HALLAZGOS CON INCIDENCIA  DISCIPLNARIA DE CADA ENTIDAD/ SUMATORIA DE HALLAZGOS CON INCIDENCIA DISCIPLINARIA </t>
  </si>
  <si>
    <t>SIN FORMULA</t>
  </si>
  <si>
    <t>MAXIMO INDICADOR * NUMERO DE FUNCIONES DE ADVERTENCIA A CADA ENTIDAD/ SUMATORIA NUMERO DE FUNCIONES DE ADVERTENCIAS</t>
  </si>
  <si>
    <t>MAXIMO INDICADOR * NUMERO DE DENUNCIAS Y QUEJAS A CADA ENTIDAD/ SUMATORIA NUMERO DE DENUNCIAS Y QUEJAS</t>
  </si>
  <si>
    <t>MAX</t>
  </si>
  <si>
    <t>MIN</t>
  </si>
  <si>
    <t>CANTIDAD</t>
  </si>
  <si>
    <t>MEDIANA</t>
  </si>
  <si>
    <t>Introduzca valor presupuesto</t>
  </si>
  <si>
    <t>Indicador</t>
  </si>
  <si>
    <t>Introduzca valor de la deuda</t>
  </si>
  <si>
    <t>Introduzca valor del portafolio de inversiones</t>
  </si>
  <si>
    <t>Introduzca valor presupuesto contratación</t>
  </si>
  <si>
    <t>Introduzca el número de contratos</t>
  </si>
  <si>
    <t>Introduzca el Numero de Hallazgos Fiscales</t>
  </si>
  <si>
    <t>Introduzca  número de Hallazgos Penales</t>
  </si>
  <si>
    <t>Introduzca  número de Hallazgos Disciplinarios</t>
  </si>
  <si>
    <t>Califique 0, 3 o 5</t>
  </si>
  <si>
    <t>Califique 0 ó 5</t>
  </si>
  <si>
    <t>Califique 0, 1 o 3</t>
  </si>
  <si>
    <t>Introduzca número de funciones de advertencia</t>
  </si>
  <si>
    <t>Introduzca número de  denuncias y quejas</t>
  </si>
  <si>
    <t xml:space="preserve">ENTIDADES &gt; </t>
  </si>
  <si>
    <t>VALORES</t>
  </si>
  <si>
    <t>INDICADOR</t>
  </si>
  <si>
    <t>ALCALDIA DE BARANOA</t>
  </si>
  <si>
    <t>ALCALDIA DE CAMPO DE LA CRUZ</t>
  </si>
  <si>
    <t xml:space="preserve">ALCALDIA DE CANDELARIA             </t>
  </si>
  <si>
    <t xml:space="preserve">ALCALDIA DE GALAPA               </t>
  </si>
  <si>
    <t xml:space="preserve">ALCALDIA DE JUAN DE ACOSTA       </t>
  </si>
  <si>
    <t>ALCALDIA DE LURUACO</t>
  </si>
  <si>
    <t xml:space="preserve">ALCALDIA DE MALAMBO    </t>
  </si>
  <si>
    <t>ALCALDIA DE MANATI</t>
  </si>
  <si>
    <t xml:space="preserve">ALCALDIA DE PALMAR DE VARELA   </t>
  </si>
  <si>
    <t xml:space="preserve">ALCALDIA DE PIOJO  </t>
  </si>
  <si>
    <t xml:space="preserve">ALCALDIA DE PONEDERA </t>
  </si>
  <si>
    <t>ALCALDIA DE REPELON</t>
  </si>
  <si>
    <t>ALCALDIA DE S/GRANDE</t>
  </si>
  <si>
    <t xml:space="preserve">ALCALDIA DE SABANALARGA  </t>
  </si>
  <si>
    <t>ALCALDIA DE SANTA LUCIA</t>
  </si>
  <si>
    <t>ALCALDIA DE SANTO TOMAS</t>
  </si>
  <si>
    <t>ALCALDIA DE SUAN</t>
  </si>
  <si>
    <t>ALCALDIA DE TUBARA</t>
  </si>
  <si>
    <t>TOTAL</t>
  </si>
  <si>
    <t>AREA METROPOLITANA DE BARRANQUILLA.</t>
  </si>
  <si>
    <t>TERMINAL DE TRANSPORTES</t>
  </si>
  <si>
    <t>UNIVERSIDAD DEL ATLÁNTICO</t>
  </si>
  <si>
    <t>ASOATLÁNTICO</t>
  </si>
  <si>
    <t>ASAMBLEA DEPARTAMENTAL DEL ATLÁNTICO</t>
  </si>
  <si>
    <t>FONDO DE BIENESTAR SOCIAL CONTRALORÍA DEPARTAMENTAL</t>
  </si>
  <si>
    <t>EDUSUERTE</t>
  </si>
  <si>
    <t>EMPRESA DE SERVICIOS PUBLICOS DE REPELÓN</t>
  </si>
  <si>
    <t>EMPRESA DE SERVICIOS PUBLICOS DE SUAN</t>
  </si>
  <si>
    <t>EMPRESA DE SERVICIOS PUBLICOS DE MANATÍ</t>
  </si>
  <si>
    <t>ACUEDUCTO REGIONAL COSTERO (ARCOS)</t>
  </si>
  <si>
    <t>INDEPORTES CAMPO DE LA CRUZ</t>
  </si>
  <si>
    <t>INDEPORTES CANDELARIA</t>
  </si>
  <si>
    <t>INDEPORTES MANATÍ</t>
  </si>
  <si>
    <t>INDEPORTES MALAMBO</t>
  </si>
  <si>
    <t>INDEPORTES PONEDERA</t>
  </si>
  <si>
    <t>INDEPORTES PALMAR DE VARELA</t>
  </si>
  <si>
    <t>INDEPORTES PUERTO COLOMBIA</t>
  </si>
  <si>
    <t>INDEPORTES SANTA LUCIA</t>
  </si>
  <si>
    <t>INDEPORTES BARANOA</t>
  </si>
  <si>
    <t>INDEPORTES ATLÁNTICO</t>
  </si>
  <si>
    <t>INDEPORTES SABANAGRANDE</t>
  </si>
  <si>
    <t>EMPRESA DE SERVICIOS PUBLICOS DE SANTA LUCIA</t>
  </si>
  <si>
    <t>ACUEDUCTO REGIONAL DEL SUR (ARESUR)</t>
  </si>
  <si>
    <t>UNIDAD DE SERVICIOS PÚBLICOS UNISCAMP DE CAMPO DE LA CRUZ</t>
  </si>
  <si>
    <t>EMPRESA DE SERVICIOS PUBLICOS DE LURUACO</t>
  </si>
  <si>
    <t>ESE HOSPITAL DE BARANOA</t>
  </si>
  <si>
    <t>ESE. H. DE CAMPO DE LA CRUZ</t>
  </si>
  <si>
    <t>ESE. HOSPITAL DE CANDELARIA</t>
  </si>
  <si>
    <t>ESE. HOSPITAL DE GALAPA</t>
  </si>
  <si>
    <t>ESE. HOSPITAL DE JUAN DE ACOSTA</t>
  </si>
  <si>
    <t>ESE. HOSPITAL DE LURUACO</t>
  </si>
  <si>
    <t>ESE. HOSPITAL DE MALAMBO</t>
  </si>
  <si>
    <t>ESE. HOSPITAL DE MANATÍ</t>
  </si>
  <si>
    <t>ESE. HOSPITAL DE PALMAR DE VARELA</t>
  </si>
  <si>
    <t>ESE. HOSPITAL DE PIOJO</t>
  </si>
  <si>
    <t>ESE. HOSPITAL DE POLONUEVO</t>
  </si>
  <si>
    <t>ESE. HOSPITAL DE PONEDERA</t>
  </si>
  <si>
    <t>ESE. HOSPITAL DE PUERTO COLOMBIA</t>
  </si>
  <si>
    <t>HOSPITAL DEPARTAMENTAL DE SOLEDAD JUAN DOMINGUEZ ROMERO</t>
  </si>
  <si>
    <t>HOSPITAL NIÑO JESÚS DE BARRANQUILLA</t>
  </si>
  <si>
    <t>HOSPITAL UNIVERSITARIO CARI</t>
  </si>
  <si>
    <t>HOSPITAL DEPARTAMENTAL DE SABANALARGA</t>
  </si>
  <si>
    <t>ESE. HOSPITAL DE REPELÓN</t>
  </si>
  <si>
    <t>ESE. HOSPITAL MUNICIPAL DE SABANAGRANDE</t>
  </si>
  <si>
    <t>CENTRO MATERNO INFANTIL DE SABANALARGA (CEMINSA)</t>
  </si>
  <si>
    <t>ESE. HOSPITAL DE SANTALUCÍA</t>
  </si>
  <si>
    <t>ESE. HOSPITAL DE SANTO TOMÁS</t>
  </si>
  <si>
    <t>UNIDAD LOCAL DE SALUD DE SUÁN</t>
  </si>
  <si>
    <t>ESE. CENTRO DE SALUD DE TUBARÁ</t>
  </si>
  <si>
    <t>ESE. CENTRO DE SALUD DE USIACURÍ</t>
  </si>
  <si>
    <t>X</t>
  </si>
  <si>
    <t>ENTIDADES SEGÚN MATRIZ DE RIESGO</t>
  </si>
  <si>
    <t xml:space="preserve">Pto Colombia </t>
  </si>
  <si>
    <t xml:space="preserve">No </t>
  </si>
  <si>
    <t xml:space="preserve">Secretraría de Salud </t>
  </si>
  <si>
    <t xml:space="preserve">ALCALDIAS </t>
  </si>
  <si>
    <t xml:space="preserve">ENTES DESCENTRALIZADOS </t>
  </si>
  <si>
    <t xml:space="preserve">EMPRESAS DE SERVICIOS PUBLICOS </t>
  </si>
  <si>
    <t>E. S. E.</t>
  </si>
  <si>
    <t xml:space="preserve">Secretaría de Desarrollo Economico </t>
  </si>
  <si>
    <t>CUARTO CICLO</t>
  </si>
  <si>
    <t xml:space="preserve">Secretaría de Hacienda </t>
  </si>
  <si>
    <t xml:space="preserve">Secrtetaría de la Mujer </t>
  </si>
  <si>
    <t xml:space="preserve">REALIZADAS PGA 2019  </t>
  </si>
  <si>
    <t xml:space="preserve">Alcaldías </t>
  </si>
  <si>
    <t xml:space="preserve">Secretarías </t>
  </si>
  <si>
    <t>E.S.E</t>
  </si>
  <si>
    <t xml:space="preserve">Informes </t>
  </si>
  <si>
    <t xml:space="preserve">Alcaldía de Baranoa </t>
  </si>
  <si>
    <t xml:space="preserve">Alcaldía de Galapa </t>
  </si>
  <si>
    <t xml:space="preserve">Alcaldía de Usiacurí </t>
  </si>
  <si>
    <t xml:space="preserve">Area Metropilitana </t>
  </si>
  <si>
    <t xml:space="preserve">Secretaría General </t>
  </si>
  <si>
    <t>Secretaría de Cultura</t>
  </si>
  <si>
    <t>2018 2019</t>
  </si>
  <si>
    <t>Alcaldía de Suan</t>
  </si>
  <si>
    <t>Alcaldía de Malambo</t>
  </si>
  <si>
    <t xml:space="preserve">Alcaldía de Santo Tomás </t>
  </si>
  <si>
    <t>2017 2018 2019</t>
  </si>
  <si>
    <t>Alcaldía de Juan de Acosta</t>
  </si>
  <si>
    <t xml:space="preserve">E.S.E.  Hospital Juan Dominquez Romero </t>
  </si>
  <si>
    <t>E.S.E.  Hospital Departamental de Sabanalarga</t>
  </si>
  <si>
    <t xml:space="preserve">Ciudadela Universitaría </t>
  </si>
  <si>
    <t xml:space="preserve">PRESUPUESTO </t>
  </si>
  <si>
    <t xml:space="preserve">Universidad del Atlántico </t>
  </si>
  <si>
    <t>Informe de Finanzas Publicas Territoriales</t>
  </si>
  <si>
    <t>Secretaría de Hacienda</t>
  </si>
  <si>
    <t>PLAN DE VIGILANCIA  DE CONTROL FISCAL TERRITORIAL  AÑO 2020</t>
  </si>
  <si>
    <t>Alcaldía de Sabanalarga</t>
  </si>
  <si>
    <t>DIAS PROGRAMADOS</t>
  </si>
  <si>
    <t>CONTRALORIA DEPARTAMENTAL DEL ATLANTICO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</si>
</sst>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164" formatCode="d&quot; de &quot;mmm&quot; de &quot;yy"/>
    <numFmt numFmtId="165" formatCode="&quot;$&quot;\ #,##0"/>
    <numFmt numFmtId="166" formatCode="#,##0;[Red]#,##0"/>
    <numFmt numFmtId="167" formatCode="0;[Red]0"/>
    <numFmt numFmtId="168" formatCode="&quot;$&quot;\ #,##0.00"/>
  </numFmts>
  <fonts count="33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name val="Berlin Sans FB Demi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 Black"/>
      <family val="2"/>
    </font>
    <font>
      <b/>
      <sz val="16"/>
      <color theme="1"/>
      <name val="Arial Black"/>
      <family val="2"/>
    </font>
    <font>
      <b/>
      <sz val="14"/>
      <color theme="0"/>
      <name val="Arial Black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10"/>
      <color theme="1"/>
      <name val="Calibri"/>
      <family val="2"/>
      <scheme val="minor"/>
    </font>
    <font>
      <sz val="12"/>
      <color rgb="FF002060"/>
      <name val="Arial Black"/>
      <family val="2"/>
    </font>
    <font>
      <b/>
      <sz val="12"/>
      <color theme="0"/>
      <name val="Arial Black"/>
      <family val="2"/>
    </font>
    <font>
      <sz val="12"/>
      <color theme="5"/>
      <name val="Arial Black"/>
      <family val="2"/>
    </font>
    <font>
      <sz val="12"/>
      <color theme="3" tint="-0.499984740745262"/>
      <name val="Arial Black"/>
      <family val="2"/>
    </font>
    <font>
      <sz val="12"/>
      <color theme="0"/>
      <name val="Arial Black"/>
      <family val="2"/>
    </font>
    <font>
      <b/>
      <sz val="10"/>
      <color rgb="FFFF000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rgb="FFFFFF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/>
    <xf numFmtId="0" fontId="0" fillId="0" borderId="1" xfId="0" applyFill="1" applyBorder="1" applyAlignment="1" applyProtection="1">
      <alignment horizontal="justify" vertical="center" wrapText="1"/>
      <protection locked="0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 applyProtection="1">
      <alignment horizontal="justify" vertical="center" wrapText="1"/>
      <protection locked="0"/>
    </xf>
    <xf numFmtId="1" fontId="2" fillId="0" borderId="5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justify" vertical="center" wrapText="1"/>
      <protection locked="0"/>
    </xf>
    <xf numFmtId="0" fontId="0" fillId="0" borderId="5" xfId="0" applyFont="1" applyBorder="1"/>
    <xf numFmtId="0" fontId="2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8" borderId="21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21" fillId="14" borderId="25" xfId="0" applyFont="1" applyFill="1" applyBorder="1" applyAlignment="1">
      <alignment horizontal="center" vertical="center" wrapText="1"/>
    </xf>
    <xf numFmtId="1" fontId="18" fillId="7" borderId="25" xfId="0" applyNumberFormat="1" applyFont="1" applyFill="1" applyBorder="1" applyAlignment="1">
      <alignment horizontal="center" vertical="center" wrapText="1"/>
    </xf>
    <xf numFmtId="9" fontId="18" fillId="7" borderId="10" xfId="0" applyNumberFormat="1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/>
    </xf>
    <xf numFmtId="1" fontId="18" fillId="7" borderId="25" xfId="0" applyNumberFormat="1" applyFont="1" applyFill="1" applyBorder="1" applyAlignment="1" applyProtection="1">
      <alignment horizontal="center" vertical="center" wrapText="1"/>
      <protection locked="0"/>
    </xf>
    <xf numFmtId="1" fontId="24" fillId="7" borderId="10" xfId="0" applyNumberFormat="1" applyFont="1" applyFill="1" applyBorder="1" applyAlignment="1">
      <alignment horizontal="center" vertical="center" wrapText="1"/>
    </xf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24" fillId="7" borderId="10" xfId="0" applyFont="1" applyFill="1" applyBorder="1" applyAlignment="1">
      <alignment horizontal="center" vertical="center" wrapText="1"/>
    </xf>
    <xf numFmtId="49" fontId="19" fillId="12" borderId="24" xfId="0" applyNumberFormat="1" applyFont="1" applyFill="1" applyBorder="1" applyAlignment="1">
      <alignment horizontal="center" vertical="center" wrapText="1"/>
    </xf>
    <xf numFmtId="49" fontId="19" fillId="12" borderId="25" xfId="0" applyNumberFormat="1" applyFont="1" applyFill="1" applyBorder="1" applyAlignment="1">
      <alignment horizontal="center" vertical="center"/>
    </xf>
    <xf numFmtId="49" fontId="19" fillId="12" borderId="25" xfId="0" applyNumberFormat="1" applyFont="1" applyFill="1" applyBorder="1" applyAlignment="1">
      <alignment horizontal="center" vertical="center" wrapText="1"/>
    </xf>
    <xf numFmtId="49" fontId="20" fillId="13" borderId="25" xfId="0" applyNumberFormat="1" applyFont="1" applyFill="1" applyBorder="1" applyAlignment="1">
      <alignment horizontal="center" vertical="center" wrapText="1"/>
    </xf>
    <xf numFmtId="49" fontId="21" fillId="14" borderId="25" xfId="0" applyNumberFormat="1" applyFont="1" applyFill="1" applyBorder="1" applyAlignment="1">
      <alignment horizontal="center" vertical="center"/>
    </xf>
    <xf numFmtId="49" fontId="21" fillId="14" borderId="25" xfId="0" applyNumberFormat="1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/>
    </xf>
    <xf numFmtId="9" fontId="18" fillId="7" borderId="25" xfId="0" applyNumberFormat="1" applyFont="1" applyFill="1" applyBorder="1" applyAlignment="1">
      <alignment horizontal="center" vertical="center"/>
    </xf>
    <xf numFmtId="9" fontId="24" fillId="7" borderId="10" xfId="0" applyNumberFormat="1" applyFont="1" applyFill="1" applyBorder="1" applyAlignment="1">
      <alignment horizontal="center" vertical="center"/>
    </xf>
    <xf numFmtId="0" fontId="25" fillId="12" borderId="40" xfId="0" applyNumberFormat="1" applyFont="1" applyFill="1" applyBorder="1" applyAlignment="1">
      <alignment horizontal="center" vertical="center"/>
    </xf>
    <xf numFmtId="0" fontId="25" fillId="12" borderId="41" xfId="0" applyNumberFormat="1" applyFont="1" applyFill="1" applyBorder="1" applyAlignment="1">
      <alignment horizontal="center" vertical="center"/>
    </xf>
    <xf numFmtId="0" fontId="26" fillId="13" borderId="41" xfId="0" applyNumberFormat="1" applyFont="1" applyFill="1" applyBorder="1" applyAlignment="1">
      <alignment horizontal="center" vertical="center"/>
    </xf>
    <xf numFmtId="0" fontId="27" fillId="14" borderId="41" xfId="0" applyNumberFormat="1" applyFont="1" applyFill="1" applyBorder="1" applyAlignment="1">
      <alignment horizontal="center" vertical="center"/>
    </xf>
    <xf numFmtId="0" fontId="12" fillId="11" borderId="41" xfId="0" applyNumberFormat="1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28" fillId="7" borderId="43" xfId="0" applyFont="1" applyFill="1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>
      <alignment horizontal="center"/>
    </xf>
    <xf numFmtId="166" fontId="0" fillId="0" borderId="0" xfId="1" applyNumberFormat="1" applyFont="1" applyBorder="1" applyProtection="1">
      <protection locked="0"/>
    </xf>
    <xf numFmtId="1" fontId="12" fillId="0" borderId="5" xfId="0" applyNumberFormat="1" applyFont="1" applyBorder="1" applyAlignment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1" fontId="12" fillId="0" borderId="44" xfId="0" applyNumberFormat="1" applyFont="1" applyBorder="1" applyAlignment="1">
      <alignment horizontal="center" vertical="center"/>
    </xf>
    <xf numFmtId="167" fontId="0" fillId="0" borderId="0" xfId="0" applyNumberFormat="1" applyBorder="1" applyAlignment="1">
      <alignment horizontal="center"/>
    </xf>
    <xf numFmtId="1" fontId="12" fillId="0" borderId="6" xfId="0" applyNumberFormat="1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9" fontId="0" fillId="0" borderId="0" xfId="2" applyFont="1" applyBorder="1" applyAlignment="1">
      <alignment horizontal="center"/>
    </xf>
    <xf numFmtId="1" fontId="0" fillId="0" borderId="0" xfId="0" applyNumberFormat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 applyProtection="1">
      <alignment horizontal="center"/>
      <protection locked="0"/>
    </xf>
    <xf numFmtId="168" fontId="0" fillId="0" borderId="0" xfId="0" applyNumberFormat="1" applyBorder="1" applyProtection="1">
      <protection locked="0"/>
    </xf>
    <xf numFmtId="1" fontId="12" fillId="0" borderId="2" xfId="0" applyNumberFormat="1" applyFont="1" applyBorder="1" applyAlignment="1">
      <alignment horizontal="center" vertical="center"/>
    </xf>
    <xf numFmtId="0" fontId="29" fillId="7" borderId="18" xfId="0" applyFont="1" applyFill="1" applyBorder="1"/>
    <xf numFmtId="168" fontId="29" fillId="7" borderId="19" xfId="0" applyNumberFormat="1" applyFont="1" applyFill="1" applyBorder="1"/>
    <xf numFmtId="1" fontId="29" fillId="7" borderId="19" xfId="0" applyNumberFormat="1" applyFont="1" applyFill="1" applyBorder="1" applyAlignment="1">
      <alignment horizontal="center"/>
    </xf>
    <xf numFmtId="0" fontId="29" fillId="7" borderId="19" xfId="0" applyFont="1" applyFill="1" applyBorder="1"/>
    <xf numFmtId="166" fontId="29" fillId="7" borderId="19" xfId="1" applyNumberFormat="1" applyFont="1" applyFill="1" applyBorder="1"/>
    <xf numFmtId="0" fontId="29" fillId="7" borderId="8" xfId="0" applyFont="1" applyFill="1" applyBorder="1"/>
    <xf numFmtId="1" fontId="0" fillId="0" borderId="0" xfId="0" applyNumberFormat="1" applyAlignment="1">
      <alignment horizontal="center"/>
    </xf>
    <xf numFmtId="165" fontId="0" fillId="0" borderId="47" xfId="0" applyNumberFormat="1" applyBorder="1" applyAlignmen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 wrapText="1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28" fillId="7" borderId="48" xfId="0" applyFont="1" applyFill="1" applyBorder="1" applyProtection="1">
      <protection locked="0"/>
    </xf>
    <xf numFmtId="0" fontId="0" fillId="16" borderId="1" xfId="0" applyFill="1" applyBorder="1" applyAlignment="1">
      <alignment horizontal="center" vertical="center"/>
    </xf>
    <xf numFmtId="0" fontId="32" fillId="7" borderId="1" xfId="0" applyFon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16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8" fillId="16" borderId="1" xfId="0" applyFont="1" applyFill="1" applyBorder="1" applyAlignment="1" applyProtection="1">
      <alignment horizontal="center"/>
      <protection locked="0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 vertical="center" textRotation="90" wrapText="1"/>
      <protection locked="0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6" fontId="0" fillId="0" borderId="0" xfId="0" applyNumberFormat="1" applyFont="1"/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vertical="center"/>
    </xf>
    <xf numFmtId="14" fontId="2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2" xfId="0" applyFont="1" applyFill="1" applyBorder="1" applyAlignment="1" applyProtection="1">
      <alignment horizontal="center" vertical="center" textRotation="90" wrapText="1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1" fontId="3" fillId="0" borderId="2" xfId="0" applyNumberFormat="1" applyFont="1" applyFill="1" applyBorder="1" applyAlignment="1" applyProtection="1">
      <alignment vertical="center" textRotation="90" wrapText="1"/>
      <protection locked="0"/>
    </xf>
    <xf numFmtId="0" fontId="0" fillId="5" borderId="1" xfId="0" applyFill="1" applyBorder="1" applyAlignment="1" applyProtection="1">
      <alignment horizontal="justify" vertical="center" wrapText="1"/>
      <protection locked="0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vertical="center"/>
    </xf>
    <xf numFmtId="0" fontId="0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 applyProtection="1">
      <alignment horizontal="justify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vertical="center"/>
    </xf>
    <xf numFmtId="14" fontId="2" fillId="0" borderId="6" xfId="0" applyNumberFormat="1" applyFont="1" applyFill="1" applyBorder="1" applyAlignment="1">
      <alignment vertical="center"/>
    </xf>
    <xf numFmtId="14" fontId="2" fillId="0" borderId="5" xfId="0" applyNumberFormat="1" applyFont="1" applyFill="1" applyBorder="1" applyAlignment="1">
      <alignment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 wrapText="1"/>
      <protection locked="0"/>
    </xf>
    <xf numFmtId="0" fontId="3" fillId="0" borderId="5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0" fillId="1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1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10" fillId="11" borderId="25" xfId="0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13" fillId="12" borderId="25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4" xfId="0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4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/>
    </xf>
    <xf numFmtId="0" fontId="19" fillId="12" borderId="24" xfId="0" applyFont="1" applyFill="1" applyBorder="1" applyAlignment="1">
      <alignment horizontal="center" vertical="center" wrapText="1"/>
    </xf>
    <xf numFmtId="0" fontId="19" fillId="12" borderId="25" xfId="0" applyFont="1" applyFill="1" applyBorder="1" applyAlignment="1">
      <alignment horizontal="center" vertical="center" wrapText="1"/>
    </xf>
    <xf numFmtId="0" fontId="19" fillId="12" borderId="29" xfId="0" applyFont="1" applyFill="1" applyBorder="1" applyAlignment="1">
      <alignment horizontal="center" vertical="center" wrapText="1"/>
    </xf>
    <xf numFmtId="0" fontId="19" fillId="12" borderId="30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20" fillId="13" borderId="24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15" fillId="13" borderId="26" xfId="0" applyFont="1" applyFill="1" applyBorder="1" applyAlignment="1">
      <alignment horizontal="center" vertical="center" wrapText="1"/>
    </xf>
    <xf numFmtId="0" fontId="15" fillId="13" borderId="24" xfId="0" applyFont="1" applyFill="1" applyBorder="1" applyAlignment="1">
      <alignment horizontal="center" vertical="center" wrapText="1"/>
    </xf>
    <xf numFmtId="1" fontId="19" fillId="12" borderId="35" xfId="0" applyNumberFormat="1" applyFont="1" applyFill="1" applyBorder="1" applyAlignment="1">
      <alignment horizontal="center" vertical="center" wrapText="1"/>
    </xf>
    <xf numFmtId="1" fontId="19" fillId="12" borderId="36" xfId="0" applyNumberFormat="1" applyFont="1" applyFill="1" applyBorder="1" applyAlignment="1">
      <alignment horizontal="center" vertical="center" wrapText="1"/>
    </xf>
    <xf numFmtId="1" fontId="20" fillId="13" borderId="37" xfId="0" applyNumberFormat="1" applyFont="1" applyFill="1" applyBorder="1" applyAlignment="1">
      <alignment horizontal="center" vertical="center" wrapText="1"/>
    </xf>
    <xf numFmtId="1" fontId="20" fillId="13" borderId="35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/>
    </xf>
    <xf numFmtId="0" fontId="23" fillId="15" borderId="1" xfId="0" applyFont="1" applyFill="1" applyBorder="1" applyAlignment="1">
      <alignment horizontal="center"/>
    </xf>
    <xf numFmtId="1" fontId="19" fillId="12" borderId="24" xfId="0" applyNumberFormat="1" applyFont="1" applyFill="1" applyBorder="1" applyAlignment="1">
      <alignment horizontal="center" vertical="center" wrapText="1"/>
    </xf>
    <xf numFmtId="1" fontId="19" fillId="12" borderId="25" xfId="0" applyNumberFormat="1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14" fillId="9" borderId="34" xfId="0" applyFont="1" applyFill="1" applyBorder="1" applyAlignment="1">
      <alignment horizontal="center" vertical="center" wrapText="1"/>
    </xf>
    <xf numFmtId="0" fontId="14" fillId="9" borderId="42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9" borderId="41" xfId="0" applyFont="1" applyFill="1" applyBorder="1" applyAlignment="1">
      <alignment horizontal="center" vertical="center" wrapText="1"/>
    </xf>
    <xf numFmtId="0" fontId="20" fillId="13" borderId="29" xfId="0" applyFont="1" applyFill="1" applyBorder="1" applyAlignment="1">
      <alignment horizontal="center" vertical="center" wrapText="1"/>
    </xf>
    <xf numFmtId="0" fontId="20" fillId="13" borderId="30" xfId="0" applyFont="1" applyFill="1" applyBorder="1" applyAlignment="1">
      <alignment horizontal="center" vertical="center" wrapText="1"/>
    </xf>
    <xf numFmtId="0" fontId="21" fillId="14" borderId="25" xfId="0" applyFont="1" applyFill="1" applyBorder="1" applyAlignment="1">
      <alignment horizontal="center" vertical="center" wrapText="1"/>
    </xf>
    <xf numFmtId="1" fontId="20" fillId="13" borderId="26" xfId="0" applyNumberFormat="1" applyFont="1" applyFill="1" applyBorder="1" applyAlignment="1">
      <alignment horizontal="center" vertical="center" wrapText="1"/>
    </xf>
    <xf numFmtId="1" fontId="20" fillId="13" borderId="24" xfId="0" applyNumberFormat="1" applyFont="1" applyFill="1" applyBorder="1" applyAlignment="1">
      <alignment horizontal="center" vertical="center" wrapText="1"/>
    </xf>
    <xf numFmtId="0" fontId="21" fillId="14" borderId="29" xfId="0" applyFont="1" applyFill="1" applyBorder="1" applyAlignment="1">
      <alignment horizontal="center" vertical="center" wrapText="1"/>
    </xf>
    <xf numFmtId="0" fontId="21" fillId="14" borderId="32" xfId="0" applyFont="1" applyFill="1" applyBorder="1" applyAlignment="1">
      <alignment horizontal="center" vertical="center" wrapText="1"/>
    </xf>
    <xf numFmtId="0" fontId="21" fillId="14" borderId="30" xfId="0" applyFont="1" applyFill="1" applyBorder="1" applyAlignment="1">
      <alignment horizontal="center" vertical="center" wrapText="1"/>
    </xf>
    <xf numFmtId="0" fontId="21" fillId="14" borderId="28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horizontal="center" vertical="center" wrapText="1"/>
    </xf>
    <xf numFmtId="1" fontId="28" fillId="0" borderId="45" xfId="0" applyNumberFormat="1" applyFont="1" applyBorder="1" applyAlignment="1">
      <alignment horizontal="center" vertical="center"/>
    </xf>
    <xf numFmtId="1" fontId="28" fillId="0" borderId="46" xfId="0" applyNumberFormat="1" applyFont="1" applyBorder="1" applyAlignment="1">
      <alignment horizontal="center" vertical="center"/>
    </xf>
    <xf numFmtId="1" fontId="21" fillId="14" borderId="25" xfId="0" applyNumberFormat="1" applyFont="1" applyFill="1" applyBorder="1" applyAlignment="1">
      <alignment horizontal="center" vertical="center" wrapText="1"/>
    </xf>
    <xf numFmtId="1" fontId="28" fillId="0" borderId="33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/>
    </xf>
    <xf numFmtId="0" fontId="21" fillId="14" borderId="38" xfId="0" applyFont="1" applyFill="1" applyBorder="1" applyAlignment="1">
      <alignment horizontal="center" vertical="center" wrapText="1"/>
    </xf>
    <xf numFmtId="0" fontId="21" fillId="14" borderId="0" xfId="0" applyFont="1" applyFill="1" applyBorder="1" applyAlignment="1">
      <alignment horizontal="center" vertical="center" wrapText="1"/>
    </xf>
    <xf numFmtId="0" fontId="21" fillId="14" borderId="34" xfId="0" applyFont="1" applyFill="1" applyBorder="1" applyAlignment="1">
      <alignment horizontal="center" vertical="center" wrapText="1"/>
    </xf>
    <xf numFmtId="0" fontId="21" fillId="14" borderId="37" xfId="0" applyFont="1" applyFill="1" applyBorder="1" applyAlignment="1">
      <alignment horizontal="center" vertical="center" wrapText="1"/>
    </xf>
    <xf numFmtId="0" fontId="21" fillId="14" borderId="39" xfId="0" applyFont="1" applyFill="1" applyBorder="1" applyAlignment="1">
      <alignment horizontal="center" vertical="center" wrapText="1"/>
    </xf>
    <xf numFmtId="0" fontId="21" fillId="14" borderId="35" xfId="0" applyFont="1" applyFill="1" applyBorder="1" applyAlignment="1">
      <alignment horizontal="center" vertical="center" wrapText="1"/>
    </xf>
    <xf numFmtId="1" fontId="21" fillId="14" borderId="36" xfId="0" applyNumberFormat="1" applyFont="1" applyFill="1" applyBorder="1" applyAlignment="1">
      <alignment horizontal="center" vertical="center" wrapText="1"/>
    </xf>
    <xf numFmtId="0" fontId="22" fillId="11" borderId="25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b/>
        <i val="0"/>
        <color theme="5" tint="-0.24994659260841701"/>
      </font>
      <fill>
        <patternFill>
          <bgColor theme="4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5" tint="-0.24994659260841701"/>
      </font>
      <fill>
        <patternFill>
          <bgColor theme="4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5" tint="-0.24994659260841701"/>
      </font>
      <fill>
        <patternFill>
          <bgColor theme="4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5" tint="-0.24994659260841701"/>
      </font>
      <fill>
        <patternFill>
          <bgColor theme="4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zoomScale="77" zoomScaleNormal="77" workbookViewId="0">
      <pane ySplit="7" topLeftCell="A20" activePane="bottomLeft" state="frozen"/>
      <selection pane="bottomLeft" activeCell="O51" sqref="O51"/>
    </sheetView>
  </sheetViews>
  <sheetFormatPr baseColWidth="10" defaultRowHeight="12.75" x14ac:dyDescent="0.2"/>
  <cols>
    <col min="1" max="1" width="4.42578125" style="2" customWidth="1"/>
    <col min="2" max="2" width="15" style="20" customWidth="1"/>
    <col min="3" max="3" width="16.42578125" style="1" customWidth="1"/>
    <col min="4" max="4" width="45.85546875" style="1" bestFit="1" customWidth="1"/>
    <col min="5" max="5" width="20.42578125" style="1" bestFit="1" customWidth="1"/>
    <col min="6" max="6" width="6.7109375" style="36" customWidth="1"/>
    <col min="7" max="7" width="13.42578125" style="1" customWidth="1"/>
    <col min="8" max="8" width="15.140625" style="1" bestFit="1" customWidth="1"/>
    <col min="9" max="12" width="13.140625" style="1" bestFit="1" customWidth="1"/>
    <col min="13" max="13" width="7.140625" style="1" customWidth="1"/>
    <col min="14" max="14" width="7.140625" style="38" customWidth="1"/>
    <col min="15" max="15" width="61" style="1" bestFit="1" customWidth="1"/>
    <col min="16" max="16" width="12" style="1" bestFit="1" customWidth="1"/>
    <col min="17" max="16384" width="11.42578125" style="1"/>
  </cols>
  <sheetData>
    <row r="1" spans="1:15" ht="11.65" customHeight="1" x14ac:dyDescent="0.2">
      <c r="A1" s="200" t="s">
        <v>23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5" ht="12.75" customHeight="1" x14ac:dyDescent="0.2">
      <c r="A2" s="201" t="s">
        <v>283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 ht="12.75" customHeight="1" x14ac:dyDescent="0.2">
      <c r="A3" s="201" t="s">
        <v>280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15" x14ac:dyDescent="0.2">
      <c r="B4" s="19"/>
      <c r="C4" s="126"/>
      <c r="D4" s="126"/>
      <c r="E4" s="126"/>
      <c r="F4" s="19"/>
      <c r="G4" s="126"/>
      <c r="H4" s="126"/>
      <c r="I4" s="126"/>
      <c r="J4" s="126"/>
      <c r="K4" s="126"/>
      <c r="L4" s="126"/>
      <c r="M4" s="126"/>
      <c r="N4" s="126"/>
      <c r="O4" s="126"/>
    </row>
    <row r="5" spans="1:15" x14ac:dyDescent="0.2">
      <c r="A5" s="40">
        <v>1</v>
      </c>
      <c r="B5" s="42" t="s">
        <v>78</v>
      </c>
      <c r="C5" s="41" t="s">
        <v>0</v>
      </c>
      <c r="D5" s="41" t="s">
        <v>1</v>
      </c>
      <c r="E5" s="41" t="s">
        <v>2</v>
      </c>
      <c r="F5" s="43" t="s">
        <v>3</v>
      </c>
      <c r="G5" s="41" t="s">
        <v>4</v>
      </c>
      <c r="H5" s="41" t="s">
        <v>5</v>
      </c>
      <c r="I5" s="41" t="s">
        <v>6</v>
      </c>
      <c r="J5" s="41" t="s">
        <v>7</v>
      </c>
      <c r="K5" s="41" t="s">
        <v>8</v>
      </c>
      <c r="L5" s="41" t="s">
        <v>9</v>
      </c>
      <c r="M5" s="41" t="s">
        <v>58</v>
      </c>
      <c r="N5" s="41" t="s">
        <v>10</v>
      </c>
      <c r="O5" s="128" t="s">
        <v>11</v>
      </c>
    </row>
    <row r="6" spans="1:15" ht="12.75" customHeight="1" x14ac:dyDescent="0.2">
      <c r="A6" s="197" t="s">
        <v>79</v>
      </c>
      <c r="B6" s="198"/>
      <c r="C6" s="198"/>
      <c r="D6" s="198"/>
      <c r="E6" s="198"/>
      <c r="F6" s="199"/>
      <c r="G6" s="155">
        <v>0</v>
      </c>
      <c r="H6" s="155">
        <v>30</v>
      </c>
      <c r="I6" s="155">
        <v>5</v>
      </c>
      <c r="J6" s="155">
        <v>10</v>
      </c>
      <c r="K6" s="155">
        <v>5</v>
      </c>
      <c r="L6" s="155">
        <v>5</v>
      </c>
      <c r="M6" s="152"/>
      <c r="N6" s="41"/>
      <c r="O6" s="128"/>
    </row>
    <row r="7" spans="1:15" ht="142.5" thickBot="1" x14ac:dyDescent="0.25">
      <c r="A7" s="127" t="s">
        <v>77</v>
      </c>
      <c r="B7" s="44" t="s">
        <v>12</v>
      </c>
      <c r="C7" s="18" t="s">
        <v>18</v>
      </c>
      <c r="D7" s="18" t="s">
        <v>19</v>
      </c>
      <c r="E7" s="18" t="s">
        <v>276</v>
      </c>
      <c r="F7" s="127" t="s">
        <v>13</v>
      </c>
      <c r="G7" s="45" t="s">
        <v>14</v>
      </c>
      <c r="H7" s="46" t="s">
        <v>62</v>
      </c>
      <c r="I7" s="46" t="s">
        <v>20</v>
      </c>
      <c r="J7" s="46" t="s">
        <v>21</v>
      </c>
      <c r="K7" s="46" t="s">
        <v>63</v>
      </c>
      <c r="L7" s="46" t="s">
        <v>22</v>
      </c>
      <c r="M7" s="156" t="s">
        <v>15</v>
      </c>
      <c r="N7" s="153" t="s">
        <v>282</v>
      </c>
      <c r="O7" s="154"/>
    </row>
    <row r="8" spans="1:15" ht="12" customHeight="1" thickBot="1" x14ac:dyDescent="0.25">
      <c r="A8" s="202" t="s">
        <v>16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</row>
    <row r="9" spans="1:15" ht="12" customHeight="1" x14ac:dyDescent="0.2">
      <c r="A9" s="142">
        <v>1</v>
      </c>
      <c r="B9" s="194" t="s">
        <v>56</v>
      </c>
      <c r="C9" s="191" t="s">
        <v>80</v>
      </c>
      <c r="D9" s="26" t="s">
        <v>54</v>
      </c>
      <c r="E9" s="185"/>
      <c r="F9" s="188">
        <v>2019</v>
      </c>
      <c r="G9" s="179">
        <v>43864</v>
      </c>
      <c r="H9" s="176">
        <v>43993</v>
      </c>
      <c r="I9" s="176">
        <v>44019</v>
      </c>
      <c r="J9" s="176">
        <v>44034</v>
      </c>
      <c r="K9" s="176">
        <v>44041</v>
      </c>
      <c r="L9" s="179">
        <v>44048</v>
      </c>
      <c r="M9" s="182"/>
      <c r="N9" s="188">
        <v>120</v>
      </c>
      <c r="O9" s="191"/>
    </row>
    <row r="10" spans="1:15" ht="12" customHeight="1" x14ac:dyDescent="0.2">
      <c r="A10" s="148">
        <v>2</v>
      </c>
      <c r="B10" s="195"/>
      <c r="C10" s="192"/>
      <c r="D10" s="26" t="s">
        <v>277</v>
      </c>
      <c r="E10" s="186"/>
      <c r="F10" s="189"/>
      <c r="G10" s="180"/>
      <c r="H10" s="177"/>
      <c r="I10" s="177"/>
      <c r="J10" s="177"/>
      <c r="K10" s="177"/>
      <c r="L10" s="180"/>
      <c r="M10" s="183"/>
      <c r="N10" s="189"/>
      <c r="O10" s="192"/>
    </row>
    <row r="11" spans="1:15" ht="12" customHeight="1" x14ac:dyDescent="0.2">
      <c r="A11" s="148">
        <v>3</v>
      </c>
      <c r="B11" s="195"/>
      <c r="C11" s="192"/>
      <c r="D11" s="10" t="s">
        <v>24</v>
      </c>
      <c r="E11" s="186"/>
      <c r="F11" s="189"/>
      <c r="G11" s="180"/>
      <c r="H11" s="177"/>
      <c r="I11" s="177"/>
      <c r="J11" s="177"/>
      <c r="K11" s="177"/>
      <c r="L11" s="180"/>
      <c r="M11" s="183"/>
      <c r="N11" s="189"/>
      <c r="O11" s="192"/>
    </row>
    <row r="12" spans="1:15" ht="12" customHeight="1" x14ac:dyDescent="0.2">
      <c r="A12" s="148">
        <v>4</v>
      </c>
      <c r="B12" s="195"/>
      <c r="C12" s="192"/>
      <c r="D12" s="10" t="s">
        <v>25</v>
      </c>
      <c r="E12" s="186"/>
      <c r="F12" s="189"/>
      <c r="G12" s="180"/>
      <c r="H12" s="177"/>
      <c r="I12" s="177"/>
      <c r="J12" s="177"/>
      <c r="K12" s="177"/>
      <c r="L12" s="180"/>
      <c r="M12" s="183"/>
      <c r="N12" s="189"/>
      <c r="O12" s="192"/>
    </row>
    <row r="13" spans="1:15" ht="12" customHeight="1" x14ac:dyDescent="0.2">
      <c r="A13" s="148">
        <v>5</v>
      </c>
      <c r="B13" s="195"/>
      <c r="C13" s="192"/>
      <c r="D13" s="10" t="s">
        <v>26</v>
      </c>
      <c r="E13" s="186"/>
      <c r="F13" s="189"/>
      <c r="G13" s="180"/>
      <c r="H13" s="177"/>
      <c r="I13" s="177"/>
      <c r="J13" s="177"/>
      <c r="K13" s="177"/>
      <c r="L13" s="180"/>
      <c r="M13" s="183"/>
      <c r="N13" s="189"/>
      <c r="O13" s="192"/>
    </row>
    <row r="14" spans="1:15" ht="12" customHeight="1" x14ac:dyDescent="0.2">
      <c r="A14" s="148">
        <v>6</v>
      </c>
      <c r="B14" s="195"/>
      <c r="C14" s="192"/>
      <c r="D14" s="10" t="s">
        <v>27</v>
      </c>
      <c r="E14" s="186"/>
      <c r="F14" s="189"/>
      <c r="G14" s="180"/>
      <c r="H14" s="177"/>
      <c r="I14" s="177"/>
      <c r="J14" s="177"/>
      <c r="K14" s="177"/>
      <c r="L14" s="180"/>
      <c r="M14" s="183"/>
      <c r="N14" s="189"/>
      <c r="O14" s="192"/>
    </row>
    <row r="15" spans="1:15" ht="12" customHeight="1" x14ac:dyDescent="0.2">
      <c r="A15" s="148">
        <v>7</v>
      </c>
      <c r="B15" s="195"/>
      <c r="C15" s="192"/>
      <c r="D15" s="10" t="s">
        <v>28</v>
      </c>
      <c r="E15" s="186"/>
      <c r="F15" s="189"/>
      <c r="G15" s="180"/>
      <c r="H15" s="177"/>
      <c r="I15" s="177"/>
      <c r="J15" s="177"/>
      <c r="K15" s="177"/>
      <c r="L15" s="180"/>
      <c r="M15" s="183"/>
      <c r="N15" s="189"/>
      <c r="O15" s="192"/>
    </row>
    <row r="16" spans="1:15" ht="12" customHeight="1" x14ac:dyDescent="0.2">
      <c r="A16" s="148">
        <v>8</v>
      </c>
      <c r="B16" s="195"/>
      <c r="C16" s="192"/>
      <c r="D16" s="10" t="s">
        <v>29</v>
      </c>
      <c r="E16" s="186"/>
      <c r="F16" s="189"/>
      <c r="G16" s="180"/>
      <c r="H16" s="177"/>
      <c r="I16" s="177"/>
      <c r="J16" s="177"/>
      <c r="K16" s="177"/>
      <c r="L16" s="180"/>
      <c r="M16" s="183"/>
      <c r="N16" s="189"/>
      <c r="O16" s="192"/>
    </row>
    <row r="17" spans="1:15" ht="12" customHeight="1" x14ac:dyDescent="0.2">
      <c r="A17" s="148">
        <v>9</v>
      </c>
      <c r="B17" s="195"/>
      <c r="C17" s="192"/>
      <c r="D17" s="10" t="s">
        <v>30</v>
      </c>
      <c r="E17" s="186"/>
      <c r="F17" s="189"/>
      <c r="G17" s="180"/>
      <c r="H17" s="177"/>
      <c r="I17" s="177"/>
      <c r="J17" s="177"/>
      <c r="K17" s="177"/>
      <c r="L17" s="180"/>
      <c r="M17" s="183"/>
      <c r="N17" s="189"/>
      <c r="O17" s="192"/>
    </row>
    <row r="18" spans="1:15" ht="12" customHeight="1" x14ac:dyDescent="0.2">
      <c r="A18" s="148">
        <v>10</v>
      </c>
      <c r="B18" s="195"/>
      <c r="C18" s="192"/>
      <c r="D18" s="10" t="s">
        <v>31</v>
      </c>
      <c r="E18" s="186"/>
      <c r="F18" s="189"/>
      <c r="G18" s="180"/>
      <c r="H18" s="177"/>
      <c r="I18" s="177"/>
      <c r="J18" s="177"/>
      <c r="K18" s="177"/>
      <c r="L18" s="180"/>
      <c r="M18" s="183"/>
      <c r="N18" s="189"/>
      <c r="O18" s="192"/>
    </row>
    <row r="19" spans="1:15" ht="12" customHeight="1" x14ac:dyDescent="0.2">
      <c r="A19" s="148">
        <v>11</v>
      </c>
      <c r="B19" s="195"/>
      <c r="C19" s="192"/>
      <c r="D19" s="10" t="s">
        <v>32</v>
      </c>
      <c r="E19" s="186"/>
      <c r="F19" s="189"/>
      <c r="G19" s="180"/>
      <c r="H19" s="177"/>
      <c r="I19" s="177"/>
      <c r="J19" s="177"/>
      <c r="K19" s="177"/>
      <c r="L19" s="180"/>
      <c r="M19" s="183"/>
      <c r="N19" s="189"/>
      <c r="O19" s="192"/>
    </row>
    <row r="20" spans="1:15" ht="12" customHeight="1" x14ac:dyDescent="0.2">
      <c r="A20" s="148">
        <v>12</v>
      </c>
      <c r="B20" s="195"/>
      <c r="C20" s="192"/>
      <c r="D20" s="10" t="s">
        <v>33</v>
      </c>
      <c r="E20" s="186"/>
      <c r="F20" s="189"/>
      <c r="G20" s="180"/>
      <c r="H20" s="177"/>
      <c r="I20" s="177"/>
      <c r="J20" s="177"/>
      <c r="K20" s="177"/>
      <c r="L20" s="180"/>
      <c r="M20" s="183"/>
      <c r="N20" s="189"/>
      <c r="O20" s="192"/>
    </row>
    <row r="21" spans="1:15" ht="12" customHeight="1" x14ac:dyDescent="0.2">
      <c r="A21" s="148">
        <v>13</v>
      </c>
      <c r="B21" s="195"/>
      <c r="C21" s="192"/>
      <c r="D21" s="10" t="s">
        <v>34</v>
      </c>
      <c r="E21" s="186"/>
      <c r="F21" s="189"/>
      <c r="G21" s="180"/>
      <c r="H21" s="177"/>
      <c r="I21" s="177"/>
      <c r="J21" s="177"/>
      <c r="K21" s="177"/>
      <c r="L21" s="180"/>
      <c r="M21" s="183"/>
      <c r="N21" s="189"/>
      <c r="O21" s="192"/>
    </row>
    <row r="22" spans="1:15" ht="12" customHeight="1" x14ac:dyDescent="0.2">
      <c r="A22" s="148">
        <v>14</v>
      </c>
      <c r="B22" s="195"/>
      <c r="C22" s="192"/>
      <c r="D22" s="10" t="s">
        <v>35</v>
      </c>
      <c r="E22" s="186"/>
      <c r="F22" s="189"/>
      <c r="G22" s="180"/>
      <c r="H22" s="177"/>
      <c r="I22" s="177"/>
      <c r="J22" s="177"/>
      <c r="K22" s="177"/>
      <c r="L22" s="180"/>
      <c r="M22" s="183"/>
      <c r="N22" s="189"/>
      <c r="O22" s="192"/>
    </row>
    <row r="23" spans="1:15" ht="12" customHeight="1" x14ac:dyDescent="0.2">
      <c r="A23" s="148">
        <v>15</v>
      </c>
      <c r="B23" s="195"/>
      <c r="C23" s="192"/>
      <c r="D23" s="10" t="s">
        <v>36</v>
      </c>
      <c r="E23" s="186"/>
      <c r="F23" s="189"/>
      <c r="G23" s="180"/>
      <c r="H23" s="177"/>
      <c r="I23" s="177"/>
      <c r="J23" s="177"/>
      <c r="K23" s="177"/>
      <c r="L23" s="180"/>
      <c r="M23" s="183"/>
      <c r="N23" s="189"/>
      <c r="O23" s="192"/>
    </row>
    <row r="24" spans="1:15" ht="12" customHeight="1" x14ac:dyDescent="0.2">
      <c r="A24" s="148">
        <v>16</v>
      </c>
      <c r="B24" s="195"/>
      <c r="C24" s="192"/>
      <c r="D24" s="10" t="s">
        <v>37</v>
      </c>
      <c r="E24" s="186"/>
      <c r="F24" s="189"/>
      <c r="G24" s="180"/>
      <c r="H24" s="177"/>
      <c r="I24" s="177"/>
      <c r="J24" s="177"/>
      <c r="K24" s="177"/>
      <c r="L24" s="180"/>
      <c r="M24" s="183"/>
      <c r="N24" s="189"/>
      <c r="O24" s="192"/>
    </row>
    <row r="25" spans="1:15" ht="12" customHeight="1" x14ac:dyDescent="0.2">
      <c r="A25" s="148">
        <v>17</v>
      </c>
      <c r="B25" s="195"/>
      <c r="C25" s="192"/>
      <c r="D25" s="10" t="s">
        <v>38</v>
      </c>
      <c r="E25" s="186"/>
      <c r="F25" s="189"/>
      <c r="G25" s="180"/>
      <c r="H25" s="177"/>
      <c r="I25" s="177"/>
      <c r="J25" s="177"/>
      <c r="K25" s="177"/>
      <c r="L25" s="180"/>
      <c r="M25" s="183"/>
      <c r="N25" s="189"/>
      <c r="O25" s="192"/>
    </row>
    <row r="26" spans="1:15" ht="12" customHeight="1" x14ac:dyDescent="0.2">
      <c r="A26" s="148">
        <v>18</v>
      </c>
      <c r="B26" s="195"/>
      <c r="C26" s="192"/>
      <c r="D26" s="10" t="s">
        <v>39</v>
      </c>
      <c r="E26" s="186"/>
      <c r="F26" s="189"/>
      <c r="G26" s="180"/>
      <c r="H26" s="177"/>
      <c r="I26" s="177"/>
      <c r="J26" s="177"/>
      <c r="K26" s="177"/>
      <c r="L26" s="180"/>
      <c r="M26" s="183"/>
      <c r="N26" s="189"/>
      <c r="O26" s="192"/>
    </row>
    <row r="27" spans="1:15" ht="12" customHeight="1" x14ac:dyDescent="0.2">
      <c r="A27" s="148">
        <v>19</v>
      </c>
      <c r="B27" s="195"/>
      <c r="C27" s="192"/>
      <c r="D27" s="10" t="s">
        <v>40</v>
      </c>
      <c r="E27" s="186"/>
      <c r="F27" s="189"/>
      <c r="G27" s="180"/>
      <c r="H27" s="177"/>
      <c r="I27" s="177"/>
      <c r="J27" s="177"/>
      <c r="K27" s="177"/>
      <c r="L27" s="180"/>
      <c r="M27" s="183"/>
      <c r="N27" s="189"/>
      <c r="O27" s="192"/>
    </row>
    <row r="28" spans="1:15" ht="12" customHeight="1" x14ac:dyDescent="0.2">
      <c r="A28" s="148">
        <v>20</v>
      </c>
      <c r="B28" s="195"/>
      <c r="C28" s="192"/>
      <c r="D28" s="10" t="s">
        <v>41</v>
      </c>
      <c r="E28" s="186"/>
      <c r="F28" s="189"/>
      <c r="G28" s="180"/>
      <c r="H28" s="177"/>
      <c r="I28" s="177"/>
      <c r="J28" s="177"/>
      <c r="K28" s="177"/>
      <c r="L28" s="180"/>
      <c r="M28" s="183"/>
      <c r="N28" s="189"/>
      <c r="O28" s="192"/>
    </row>
    <row r="29" spans="1:15" ht="12" customHeight="1" x14ac:dyDescent="0.2">
      <c r="A29" s="148">
        <v>21</v>
      </c>
      <c r="B29" s="195"/>
      <c r="C29" s="192"/>
      <c r="D29" s="10" t="s">
        <v>42</v>
      </c>
      <c r="E29" s="186"/>
      <c r="F29" s="189"/>
      <c r="G29" s="180"/>
      <c r="H29" s="177"/>
      <c r="I29" s="177"/>
      <c r="J29" s="177"/>
      <c r="K29" s="177"/>
      <c r="L29" s="180"/>
      <c r="M29" s="183"/>
      <c r="N29" s="189"/>
      <c r="O29" s="192"/>
    </row>
    <row r="30" spans="1:15" ht="12" customHeight="1" x14ac:dyDescent="0.2">
      <c r="A30" s="148">
        <v>22</v>
      </c>
      <c r="B30" s="195"/>
      <c r="C30" s="192"/>
      <c r="D30" s="10" t="s">
        <v>43</v>
      </c>
      <c r="E30" s="186"/>
      <c r="F30" s="189"/>
      <c r="G30" s="180"/>
      <c r="H30" s="177"/>
      <c r="I30" s="177"/>
      <c r="J30" s="177"/>
      <c r="K30" s="177"/>
      <c r="L30" s="180"/>
      <c r="M30" s="183"/>
      <c r="N30" s="189"/>
      <c r="O30" s="192"/>
    </row>
    <row r="31" spans="1:15" ht="12" customHeight="1" x14ac:dyDescent="0.2">
      <c r="A31" s="148">
        <v>23</v>
      </c>
      <c r="B31" s="195"/>
      <c r="C31" s="192"/>
      <c r="D31" s="10" t="s">
        <v>44</v>
      </c>
      <c r="E31" s="186"/>
      <c r="F31" s="189"/>
      <c r="G31" s="180"/>
      <c r="H31" s="177"/>
      <c r="I31" s="177"/>
      <c r="J31" s="177"/>
      <c r="K31" s="177"/>
      <c r="L31" s="180"/>
      <c r="M31" s="183"/>
      <c r="N31" s="189"/>
      <c r="O31" s="192"/>
    </row>
    <row r="32" spans="1:15" ht="12" customHeight="1" x14ac:dyDescent="0.2">
      <c r="A32" s="148">
        <v>24</v>
      </c>
      <c r="B32" s="195"/>
      <c r="C32" s="192"/>
      <c r="D32" s="10" t="s">
        <v>45</v>
      </c>
      <c r="E32" s="186"/>
      <c r="F32" s="189"/>
      <c r="G32" s="180"/>
      <c r="H32" s="177"/>
      <c r="I32" s="177"/>
      <c r="J32" s="177"/>
      <c r="K32" s="177"/>
      <c r="L32" s="180"/>
      <c r="M32" s="183"/>
      <c r="N32" s="189"/>
      <c r="O32" s="192"/>
    </row>
    <row r="33" spans="1:16" ht="12" customHeight="1" x14ac:dyDescent="0.2">
      <c r="A33" s="148">
        <v>25</v>
      </c>
      <c r="B33" s="195"/>
      <c r="C33" s="192"/>
      <c r="D33" s="10" t="s">
        <v>46</v>
      </c>
      <c r="E33" s="186"/>
      <c r="F33" s="189"/>
      <c r="G33" s="180"/>
      <c r="H33" s="177"/>
      <c r="I33" s="177"/>
      <c r="J33" s="177"/>
      <c r="K33" s="177"/>
      <c r="L33" s="180"/>
      <c r="M33" s="183"/>
      <c r="N33" s="189"/>
      <c r="O33" s="192"/>
    </row>
    <row r="34" spans="1:16" ht="12" customHeight="1" x14ac:dyDescent="0.2">
      <c r="A34" s="148">
        <v>26</v>
      </c>
      <c r="B34" s="195"/>
      <c r="C34" s="192"/>
      <c r="D34" s="10" t="s">
        <v>47</v>
      </c>
      <c r="E34" s="186"/>
      <c r="F34" s="189"/>
      <c r="G34" s="180"/>
      <c r="H34" s="177"/>
      <c r="I34" s="177"/>
      <c r="J34" s="177"/>
      <c r="K34" s="177"/>
      <c r="L34" s="180"/>
      <c r="M34" s="183"/>
      <c r="N34" s="189"/>
      <c r="O34" s="192"/>
    </row>
    <row r="35" spans="1:16" ht="12" customHeight="1" x14ac:dyDescent="0.2">
      <c r="A35" s="148">
        <v>27</v>
      </c>
      <c r="B35" s="195"/>
      <c r="C35" s="192"/>
      <c r="D35" s="10" t="s">
        <v>48</v>
      </c>
      <c r="E35" s="186"/>
      <c r="F35" s="189"/>
      <c r="G35" s="180"/>
      <c r="H35" s="177"/>
      <c r="I35" s="177"/>
      <c r="J35" s="177"/>
      <c r="K35" s="177"/>
      <c r="L35" s="180"/>
      <c r="M35" s="183"/>
      <c r="N35" s="189"/>
      <c r="O35" s="192"/>
    </row>
    <row r="36" spans="1:16" ht="12" customHeight="1" x14ac:dyDescent="0.2">
      <c r="A36" s="148">
        <v>28</v>
      </c>
      <c r="B36" s="195"/>
      <c r="C36" s="192"/>
      <c r="D36" s="129" t="s">
        <v>49</v>
      </c>
      <c r="E36" s="186"/>
      <c r="F36" s="189"/>
      <c r="G36" s="180"/>
      <c r="H36" s="177"/>
      <c r="I36" s="177"/>
      <c r="J36" s="177"/>
      <c r="K36" s="177"/>
      <c r="L36" s="180"/>
      <c r="M36" s="183"/>
      <c r="N36" s="189"/>
      <c r="O36" s="192"/>
    </row>
    <row r="37" spans="1:16" ht="12" customHeight="1" x14ac:dyDescent="0.2">
      <c r="A37" s="148">
        <v>29</v>
      </c>
      <c r="B37" s="195"/>
      <c r="C37" s="192"/>
      <c r="D37" s="129" t="s">
        <v>50</v>
      </c>
      <c r="E37" s="186"/>
      <c r="F37" s="189"/>
      <c r="G37" s="180"/>
      <c r="H37" s="177"/>
      <c r="I37" s="177"/>
      <c r="J37" s="177"/>
      <c r="K37" s="177"/>
      <c r="L37" s="180"/>
      <c r="M37" s="183"/>
      <c r="N37" s="189"/>
      <c r="O37" s="192"/>
    </row>
    <row r="38" spans="1:16" ht="12" customHeight="1" x14ac:dyDescent="0.2">
      <c r="A38" s="148">
        <v>30</v>
      </c>
      <c r="B38" s="195"/>
      <c r="C38" s="192"/>
      <c r="D38" s="10" t="s">
        <v>51</v>
      </c>
      <c r="E38" s="186"/>
      <c r="F38" s="189"/>
      <c r="G38" s="180"/>
      <c r="H38" s="177"/>
      <c r="I38" s="177"/>
      <c r="J38" s="177"/>
      <c r="K38" s="177"/>
      <c r="L38" s="180"/>
      <c r="M38" s="183"/>
      <c r="N38" s="189"/>
      <c r="O38" s="192"/>
    </row>
    <row r="39" spans="1:16" ht="12" customHeight="1" x14ac:dyDescent="0.2">
      <c r="A39" s="148">
        <v>31</v>
      </c>
      <c r="B39" s="195"/>
      <c r="C39" s="192"/>
      <c r="D39" s="10" t="s">
        <v>52</v>
      </c>
      <c r="E39" s="186"/>
      <c r="F39" s="189"/>
      <c r="G39" s="180"/>
      <c r="H39" s="177"/>
      <c r="I39" s="177"/>
      <c r="J39" s="177"/>
      <c r="K39" s="177"/>
      <c r="L39" s="180"/>
      <c r="M39" s="183"/>
      <c r="N39" s="189"/>
      <c r="O39" s="192"/>
    </row>
    <row r="40" spans="1:16" ht="12" customHeight="1" x14ac:dyDescent="0.2">
      <c r="A40" s="148">
        <v>32</v>
      </c>
      <c r="B40" s="196"/>
      <c r="C40" s="193"/>
      <c r="D40" s="130" t="s">
        <v>53</v>
      </c>
      <c r="E40" s="187"/>
      <c r="F40" s="190"/>
      <c r="G40" s="181"/>
      <c r="H40" s="178"/>
      <c r="I40" s="178"/>
      <c r="J40" s="178"/>
      <c r="K40" s="178"/>
      <c r="L40" s="181"/>
      <c r="M40" s="184"/>
      <c r="N40" s="190"/>
      <c r="O40" s="193"/>
    </row>
    <row r="41" spans="1:16" ht="30" x14ac:dyDescent="0.2">
      <c r="A41" s="148">
        <v>33</v>
      </c>
      <c r="B41" s="131" t="s">
        <v>57</v>
      </c>
      <c r="C41" s="9" t="s">
        <v>55</v>
      </c>
      <c r="D41" s="6" t="s">
        <v>261</v>
      </c>
      <c r="E41" s="133"/>
      <c r="F41" s="11" t="s">
        <v>267</v>
      </c>
      <c r="G41" s="158">
        <v>43864</v>
      </c>
      <c r="H41" s="158">
        <v>43993</v>
      </c>
      <c r="I41" s="158">
        <v>44019</v>
      </c>
      <c r="J41" s="158">
        <v>44034</v>
      </c>
      <c r="K41" s="158">
        <v>44041</v>
      </c>
      <c r="L41" s="158">
        <v>44048</v>
      </c>
      <c r="M41" s="7"/>
      <c r="N41" s="8">
        <v>120</v>
      </c>
      <c r="O41" s="12"/>
    </row>
    <row r="42" spans="1:16" ht="30" x14ac:dyDescent="0.2">
      <c r="A42" s="148">
        <v>34</v>
      </c>
      <c r="B42" s="131" t="s">
        <v>57</v>
      </c>
      <c r="C42" s="9" t="s">
        <v>55</v>
      </c>
      <c r="D42" s="6" t="s">
        <v>262</v>
      </c>
      <c r="E42" s="133"/>
      <c r="F42" s="11" t="s">
        <v>267</v>
      </c>
      <c r="G42" s="158">
        <v>43864</v>
      </c>
      <c r="H42" s="158">
        <v>43993</v>
      </c>
      <c r="I42" s="158">
        <v>44019</v>
      </c>
      <c r="J42" s="158">
        <v>44034</v>
      </c>
      <c r="K42" s="158">
        <v>44041</v>
      </c>
      <c r="L42" s="158">
        <v>44048</v>
      </c>
      <c r="M42" s="7"/>
      <c r="N42" s="8">
        <v>120</v>
      </c>
      <c r="O42" s="12"/>
    </row>
    <row r="43" spans="1:16" ht="30" x14ac:dyDescent="0.2">
      <c r="A43" s="148">
        <v>35</v>
      </c>
      <c r="B43" s="131" t="s">
        <v>57</v>
      </c>
      <c r="C43" s="9" t="s">
        <v>55</v>
      </c>
      <c r="D43" s="6" t="s">
        <v>263</v>
      </c>
      <c r="E43" s="134"/>
      <c r="F43" s="11" t="s">
        <v>267</v>
      </c>
      <c r="G43" s="158">
        <v>43864</v>
      </c>
      <c r="H43" s="158">
        <v>43993</v>
      </c>
      <c r="I43" s="158">
        <v>44019</v>
      </c>
      <c r="J43" s="158">
        <v>44034</v>
      </c>
      <c r="K43" s="158">
        <v>44041</v>
      </c>
      <c r="L43" s="158">
        <v>44048</v>
      </c>
      <c r="M43" s="7"/>
      <c r="N43" s="8">
        <v>120</v>
      </c>
      <c r="O43" s="12"/>
    </row>
    <row r="44" spans="1:16" ht="30" x14ac:dyDescent="0.2">
      <c r="A44" s="148">
        <v>36</v>
      </c>
      <c r="B44" s="131" t="s">
        <v>57</v>
      </c>
      <c r="C44" s="9" t="s">
        <v>55</v>
      </c>
      <c r="D44" s="6" t="s">
        <v>264</v>
      </c>
      <c r="E44" s="134"/>
      <c r="F44" s="11" t="s">
        <v>267</v>
      </c>
      <c r="G44" s="158">
        <v>43864</v>
      </c>
      <c r="H44" s="158">
        <v>43993</v>
      </c>
      <c r="I44" s="158">
        <v>44019</v>
      </c>
      <c r="J44" s="158">
        <v>44034</v>
      </c>
      <c r="K44" s="158">
        <v>44041</v>
      </c>
      <c r="L44" s="158">
        <v>44048</v>
      </c>
      <c r="M44" s="7"/>
      <c r="N44" s="8">
        <v>120</v>
      </c>
      <c r="O44" s="12"/>
    </row>
    <row r="45" spans="1:16" ht="30" x14ac:dyDescent="0.2">
      <c r="A45" s="148">
        <v>37</v>
      </c>
      <c r="B45" s="131" t="s">
        <v>57</v>
      </c>
      <c r="C45" s="9" t="s">
        <v>55</v>
      </c>
      <c r="D45" s="4" t="s">
        <v>53</v>
      </c>
      <c r="E45" s="134"/>
      <c r="F45" s="11" t="s">
        <v>267</v>
      </c>
      <c r="G45" s="158">
        <v>43864</v>
      </c>
      <c r="H45" s="158">
        <v>43993</v>
      </c>
      <c r="I45" s="158">
        <v>44019</v>
      </c>
      <c r="J45" s="158">
        <v>44034</v>
      </c>
      <c r="K45" s="158">
        <v>44041</v>
      </c>
      <c r="L45" s="158">
        <v>44048</v>
      </c>
      <c r="M45" s="7"/>
      <c r="N45" s="8">
        <v>120</v>
      </c>
      <c r="O45" s="12"/>
      <c r="P45" s="132"/>
    </row>
    <row r="46" spans="1:16" ht="25.5" x14ac:dyDescent="0.2">
      <c r="A46" s="148">
        <v>38</v>
      </c>
      <c r="B46" s="131" t="s">
        <v>57</v>
      </c>
      <c r="C46" s="9" t="s">
        <v>55</v>
      </c>
      <c r="D46" s="6" t="s">
        <v>49</v>
      </c>
      <c r="E46" s="133"/>
      <c r="F46" s="11">
        <v>2019</v>
      </c>
      <c r="G46" s="158">
        <v>43864</v>
      </c>
      <c r="H46" s="158">
        <v>43993</v>
      </c>
      <c r="I46" s="158">
        <v>44019</v>
      </c>
      <c r="J46" s="158">
        <v>44034</v>
      </c>
      <c r="K46" s="158">
        <v>44041</v>
      </c>
      <c r="L46" s="158">
        <v>44048</v>
      </c>
      <c r="M46" s="7"/>
      <c r="N46" s="8">
        <v>120</v>
      </c>
      <c r="O46" s="12"/>
    </row>
    <row r="47" spans="1:16" ht="30" x14ac:dyDescent="0.2">
      <c r="A47" s="148">
        <v>39</v>
      </c>
      <c r="B47" s="3" t="s">
        <v>56</v>
      </c>
      <c r="C47" s="9" t="s">
        <v>55</v>
      </c>
      <c r="D47" s="6" t="s">
        <v>265</v>
      </c>
      <c r="E47" s="135"/>
      <c r="F47" s="11" t="s">
        <v>267</v>
      </c>
      <c r="G47" s="158">
        <v>43864</v>
      </c>
      <c r="H47" s="158">
        <v>43993</v>
      </c>
      <c r="I47" s="158">
        <v>44019</v>
      </c>
      <c r="J47" s="158">
        <v>44034</v>
      </c>
      <c r="K47" s="158">
        <v>44041</v>
      </c>
      <c r="L47" s="158">
        <v>44048</v>
      </c>
      <c r="M47" s="24"/>
      <c r="N47" s="8">
        <v>120</v>
      </c>
      <c r="O47" s="144"/>
    </row>
    <row r="48" spans="1:16" ht="30.75" thickBot="1" x14ac:dyDescent="0.25">
      <c r="A48" s="148">
        <v>40</v>
      </c>
      <c r="B48" s="3" t="s">
        <v>56</v>
      </c>
      <c r="C48" s="9" t="s">
        <v>55</v>
      </c>
      <c r="D48" s="6" t="s">
        <v>266</v>
      </c>
      <c r="E48" s="135"/>
      <c r="F48" s="11" t="s">
        <v>267</v>
      </c>
      <c r="G48" s="158">
        <v>43864</v>
      </c>
      <c r="H48" s="158">
        <v>43993</v>
      </c>
      <c r="I48" s="158">
        <v>44019</v>
      </c>
      <c r="J48" s="158">
        <v>44034</v>
      </c>
      <c r="K48" s="158">
        <v>44041</v>
      </c>
      <c r="L48" s="158">
        <v>44048</v>
      </c>
      <c r="M48" s="24"/>
      <c r="N48" s="8">
        <v>120</v>
      </c>
      <c r="O48" s="144"/>
    </row>
    <row r="49" spans="1:15" ht="12.75" customHeight="1" thickBot="1" x14ac:dyDescent="0.25">
      <c r="A49" s="174" t="s">
        <v>17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</row>
    <row r="50" spans="1:15" ht="30" x14ac:dyDescent="0.2">
      <c r="A50" s="147">
        <v>41</v>
      </c>
      <c r="B50" s="139" t="s">
        <v>57</v>
      </c>
      <c r="C50" s="25" t="s">
        <v>55</v>
      </c>
      <c r="D50" s="157" t="s">
        <v>268</v>
      </c>
      <c r="E50" s="136"/>
      <c r="F50" s="138" t="s">
        <v>267</v>
      </c>
      <c r="G50" s="159">
        <v>44014</v>
      </c>
      <c r="H50" s="159">
        <v>44057</v>
      </c>
      <c r="I50" s="159">
        <v>44067</v>
      </c>
      <c r="J50" s="159">
        <v>44081</v>
      </c>
      <c r="K50" s="159">
        <v>44088</v>
      </c>
      <c r="L50" s="159">
        <v>44095</v>
      </c>
      <c r="M50" s="166"/>
      <c r="N50" s="28">
        <v>55</v>
      </c>
      <c r="O50" s="167"/>
    </row>
    <row r="51" spans="1:15" ht="25.5" x14ac:dyDescent="0.2">
      <c r="A51" s="147">
        <v>42</v>
      </c>
      <c r="B51" s="139" t="s">
        <v>57</v>
      </c>
      <c r="C51" s="25" t="s">
        <v>55</v>
      </c>
      <c r="D51" s="157" t="s">
        <v>269</v>
      </c>
      <c r="E51" s="136"/>
      <c r="F51" s="11">
        <v>2019</v>
      </c>
      <c r="G51" s="159">
        <v>44014</v>
      </c>
      <c r="H51" s="159">
        <v>44057</v>
      </c>
      <c r="I51" s="159">
        <v>44067</v>
      </c>
      <c r="J51" s="159">
        <v>44081</v>
      </c>
      <c r="K51" s="159">
        <v>44088</v>
      </c>
      <c r="L51" s="159">
        <v>44095</v>
      </c>
      <c r="M51" s="7"/>
      <c r="N51" s="28">
        <v>55</v>
      </c>
      <c r="O51" s="167"/>
    </row>
    <row r="52" spans="1:15" ht="25.5" x14ac:dyDescent="0.2">
      <c r="A52" s="147">
        <v>43</v>
      </c>
      <c r="B52" s="131" t="s">
        <v>57</v>
      </c>
      <c r="C52" s="9" t="s">
        <v>55</v>
      </c>
      <c r="D52" s="160" t="s">
        <v>272</v>
      </c>
      <c r="E52" s="137"/>
      <c r="F52" s="161">
        <v>2019</v>
      </c>
      <c r="G52" s="159">
        <v>44014</v>
      </c>
      <c r="H52" s="159">
        <v>44057</v>
      </c>
      <c r="I52" s="159">
        <v>44067</v>
      </c>
      <c r="J52" s="159">
        <v>44081</v>
      </c>
      <c r="K52" s="159">
        <v>44088</v>
      </c>
      <c r="L52" s="159">
        <v>44095</v>
      </c>
      <c r="M52" s="7"/>
      <c r="N52" s="28">
        <v>55</v>
      </c>
      <c r="O52" s="165"/>
    </row>
    <row r="53" spans="1:15" ht="25.5" x14ac:dyDescent="0.2">
      <c r="A53" s="147">
        <v>44</v>
      </c>
      <c r="B53" s="131" t="s">
        <v>57</v>
      </c>
      <c r="C53" s="9" t="s">
        <v>55</v>
      </c>
      <c r="D53" s="160" t="s">
        <v>44</v>
      </c>
      <c r="E53" s="137"/>
      <c r="F53" s="161">
        <v>2019</v>
      </c>
      <c r="G53" s="159">
        <v>44014</v>
      </c>
      <c r="H53" s="159">
        <v>44057</v>
      </c>
      <c r="I53" s="159">
        <v>44067</v>
      </c>
      <c r="J53" s="159">
        <v>44081</v>
      </c>
      <c r="K53" s="159">
        <v>44088</v>
      </c>
      <c r="L53" s="159">
        <v>44095</v>
      </c>
      <c r="M53" s="7"/>
      <c r="N53" s="28">
        <v>55</v>
      </c>
      <c r="O53" s="165"/>
    </row>
    <row r="54" spans="1:15" ht="30" x14ac:dyDescent="0.2">
      <c r="A54" s="147">
        <v>45</v>
      </c>
      <c r="B54" s="131" t="s">
        <v>57</v>
      </c>
      <c r="C54" s="9" t="s">
        <v>55</v>
      </c>
      <c r="D54" s="157" t="s">
        <v>273</v>
      </c>
      <c r="E54" s="137"/>
      <c r="F54" s="11" t="s">
        <v>267</v>
      </c>
      <c r="G54" s="159">
        <v>44014</v>
      </c>
      <c r="H54" s="159">
        <v>44057</v>
      </c>
      <c r="I54" s="159">
        <v>44067</v>
      </c>
      <c r="J54" s="159">
        <v>44081</v>
      </c>
      <c r="K54" s="159">
        <v>44088</v>
      </c>
      <c r="L54" s="159">
        <v>44095</v>
      </c>
      <c r="M54" s="7"/>
      <c r="N54" s="28">
        <v>55</v>
      </c>
      <c r="O54" s="165"/>
    </row>
    <row r="55" spans="1:15" ht="25.5" x14ac:dyDescent="0.2">
      <c r="A55" s="147">
        <v>46</v>
      </c>
      <c r="B55" s="162" t="s">
        <v>57</v>
      </c>
      <c r="C55" s="25" t="s">
        <v>55</v>
      </c>
      <c r="D55" s="157" t="s">
        <v>70</v>
      </c>
      <c r="E55" s="136"/>
      <c r="F55" s="11">
        <v>2019</v>
      </c>
      <c r="G55" s="159">
        <v>44014</v>
      </c>
      <c r="H55" s="159">
        <v>44057</v>
      </c>
      <c r="I55" s="159">
        <v>44067</v>
      </c>
      <c r="J55" s="159">
        <v>44081</v>
      </c>
      <c r="K55" s="159">
        <v>44088</v>
      </c>
      <c r="L55" s="159">
        <v>44095</v>
      </c>
      <c r="M55" s="7"/>
      <c r="N55" s="28">
        <v>55</v>
      </c>
      <c r="O55" s="165"/>
    </row>
    <row r="56" spans="1:15" ht="26.25" thickBot="1" x14ac:dyDescent="0.25">
      <c r="A56" s="147">
        <v>47</v>
      </c>
      <c r="B56" s="3" t="s">
        <v>71</v>
      </c>
      <c r="C56" s="9" t="s">
        <v>55</v>
      </c>
      <c r="D56" s="163" t="s">
        <v>279</v>
      </c>
      <c r="E56" s="136"/>
      <c r="F56" s="11">
        <v>2019</v>
      </c>
      <c r="G56" s="159">
        <v>44014</v>
      </c>
      <c r="H56" s="159">
        <v>44057</v>
      </c>
      <c r="I56" s="159">
        <v>44067</v>
      </c>
      <c r="J56" s="159">
        <v>44081</v>
      </c>
      <c r="K56" s="159">
        <v>44088</v>
      </c>
      <c r="L56" s="159">
        <v>44095</v>
      </c>
      <c r="M56" s="7"/>
      <c r="N56" s="28">
        <v>55</v>
      </c>
      <c r="O56" s="165"/>
    </row>
    <row r="57" spans="1:15" ht="12.75" customHeight="1" thickBot="1" x14ac:dyDescent="0.25">
      <c r="A57" s="171" t="s">
        <v>64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3"/>
    </row>
    <row r="58" spans="1:15" ht="45" x14ac:dyDescent="0.2">
      <c r="A58" s="147">
        <v>48</v>
      </c>
      <c r="B58" s="162" t="s">
        <v>57</v>
      </c>
      <c r="C58" s="25" t="s">
        <v>55</v>
      </c>
      <c r="D58" s="157" t="s">
        <v>270</v>
      </c>
      <c r="E58" s="136"/>
      <c r="F58" s="11" t="s">
        <v>271</v>
      </c>
      <c r="G58" s="159">
        <v>44102</v>
      </c>
      <c r="H58" s="159">
        <v>44145</v>
      </c>
      <c r="I58" s="159">
        <v>44153</v>
      </c>
      <c r="J58" s="159">
        <v>44167</v>
      </c>
      <c r="K58" s="159">
        <v>44175</v>
      </c>
      <c r="L58" s="159">
        <v>44182</v>
      </c>
      <c r="M58" s="30"/>
      <c r="N58" s="31">
        <v>55</v>
      </c>
      <c r="O58" s="30"/>
    </row>
    <row r="59" spans="1:15" ht="25.5" x14ac:dyDescent="0.2">
      <c r="A59" s="147">
        <v>49</v>
      </c>
      <c r="B59" s="164" t="s">
        <v>57</v>
      </c>
      <c r="C59" s="9" t="s">
        <v>55</v>
      </c>
      <c r="D59" s="157" t="s">
        <v>281</v>
      </c>
      <c r="E59" s="136"/>
      <c r="F59" s="149">
        <v>2019</v>
      </c>
      <c r="G59" s="159">
        <v>44102</v>
      </c>
      <c r="H59" s="159">
        <v>44145</v>
      </c>
      <c r="I59" s="159">
        <v>44153</v>
      </c>
      <c r="J59" s="159">
        <v>44167</v>
      </c>
      <c r="K59" s="159">
        <v>44175</v>
      </c>
      <c r="L59" s="159">
        <v>44182</v>
      </c>
      <c r="M59" s="27"/>
      <c r="N59" s="31">
        <v>55</v>
      </c>
      <c r="O59" s="30"/>
    </row>
    <row r="60" spans="1:15" ht="30" x14ac:dyDescent="0.2">
      <c r="A60" s="147">
        <v>50</v>
      </c>
      <c r="B60" s="131" t="s">
        <v>57</v>
      </c>
      <c r="C60" s="25" t="s">
        <v>55</v>
      </c>
      <c r="D60" s="157" t="s">
        <v>274</v>
      </c>
      <c r="E60" s="136"/>
      <c r="F60" s="11" t="s">
        <v>267</v>
      </c>
      <c r="G60" s="159">
        <v>44102</v>
      </c>
      <c r="H60" s="159">
        <v>44145</v>
      </c>
      <c r="I60" s="159">
        <v>44153</v>
      </c>
      <c r="J60" s="159">
        <v>44167</v>
      </c>
      <c r="K60" s="159">
        <v>44175</v>
      </c>
      <c r="L60" s="159">
        <v>44182</v>
      </c>
      <c r="M60" s="27"/>
      <c r="N60" s="31">
        <v>55</v>
      </c>
      <c r="O60" s="30"/>
    </row>
    <row r="61" spans="1:15" ht="30" x14ac:dyDescent="0.2">
      <c r="A61" s="147">
        <v>51</v>
      </c>
      <c r="B61" s="3" t="s">
        <v>71</v>
      </c>
      <c r="C61" s="9" t="s">
        <v>55</v>
      </c>
      <c r="D61" s="157" t="s">
        <v>275</v>
      </c>
      <c r="E61" s="137"/>
      <c r="F61" s="138" t="s">
        <v>267</v>
      </c>
      <c r="G61" s="159">
        <v>44102</v>
      </c>
      <c r="H61" s="159">
        <v>44145</v>
      </c>
      <c r="I61" s="159">
        <v>44153</v>
      </c>
      <c r="J61" s="159">
        <v>44167</v>
      </c>
      <c r="K61" s="159">
        <v>44175</v>
      </c>
      <c r="L61" s="159">
        <v>44182</v>
      </c>
      <c r="M61" s="30"/>
      <c r="N61" s="31">
        <v>55</v>
      </c>
      <c r="O61" s="30"/>
    </row>
    <row r="62" spans="1:15" ht="30.75" thickBot="1" x14ac:dyDescent="0.25">
      <c r="A62" s="147">
        <v>52</v>
      </c>
      <c r="B62" s="3" t="s">
        <v>71</v>
      </c>
      <c r="C62" s="9" t="s">
        <v>55</v>
      </c>
      <c r="D62" s="163" t="s">
        <v>75</v>
      </c>
      <c r="E62" s="136"/>
      <c r="F62" s="11" t="s">
        <v>267</v>
      </c>
      <c r="G62" s="159">
        <v>44102</v>
      </c>
      <c r="H62" s="159">
        <v>44145</v>
      </c>
      <c r="I62" s="159">
        <v>44153</v>
      </c>
      <c r="J62" s="159">
        <v>44167</v>
      </c>
      <c r="K62" s="159">
        <v>44175</v>
      </c>
      <c r="L62" s="159">
        <v>44182</v>
      </c>
      <c r="M62" s="30"/>
      <c r="N62" s="31">
        <v>55</v>
      </c>
      <c r="O62" s="30"/>
    </row>
    <row r="63" spans="1:15" ht="13.5" customHeight="1" thickBot="1" x14ac:dyDescent="0.25">
      <c r="A63" s="168" t="s">
        <v>253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70"/>
    </row>
    <row r="64" spans="1:15" ht="38.25" x14ac:dyDescent="0.2">
      <c r="A64" s="32">
        <v>53</v>
      </c>
      <c r="B64" s="32" t="s">
        <v>56</v>
      </c>
      <c r="C64" s="39" t="s">
        <v>69</v>
      </c>
      <c r="D64" s="29"/>
      <c r="E64" s="33"/>
      <c r="F64" s="34">
        <v>2019</v>
      </c>
      <c r="G64" s="140">
        <v>43864</v>
      </c>
      <c r="H64" s="141" t="s">
        <v>83</v>
      </c>
      <c r="I64" s="141" t="s">
        <v>83</v>
      </c>
      <c r="J64" s="141" t="s">
        <v>83</v>
      </c>
      <c r="K64" s="141" t="s">
        <v>83</v>
      </c>
      <c r="L64" s="140">
        <v>44120</v>
      </c>
      <c r="M64" s="140"/>
      <c r="N64" s="28">
        <v>169</v>
      </c>
      <c r="O64" s="145"/>
    </row>
    <row r="65" spans="1:15" ht="51" x14ac:dyDescent="0.2">
      <c r="A65" s="32">
        <v>54</v>
      </c>
      <c r="B65" s="12" t="s">
        <v>56</v>
      </c>
      <c r="C65" s="9" t="s">
        <v>59</v>
      </c>
      <c r="D65" s="21"/>
      <c r="E65" s="14"/>
      <c r="F65" s="15">
        <v>2019</v>
      </c>
      <c r="G65" s="140">
        <v>43864</v>
      </c>
      <c r="H65" s="141" t="s">
        <v>83</v>
      </c>
      <c r="I65" s="141" t="s">
        <v>83</v>
      </c>
      <c r="J65" s="141" t="s">
        <v>83</v>
      </c>
      <c r="K65" s="141" t="s">
        <v>83</v>
      </c>
      <c r="L65" s="140">
        <v>44182</v>
      </c>
      <c r="M65" s="13"/>
      <c r="N65" s="28">
        <v>210</v>
      </c>
      <c r="O65" s="146"/>
    </row>
    <row r="66" spans="1:15" ht="25.5" x14ac:dyDescent="0.2">
      <c r="A66" s="32">
        <v>55</v>
      </c>
      <c r="B66" s="12" t="s">
        <v>56</v>
      </c>
      <c r="C66" s="143" t="s">
        <v>61</v>
      </c>
      <c r="D66" s="4"/>
      <c r="E66" s="14"/>
      <c r="F66" s="11">
        <v>2019</v>
      </c>
      <c r="G66" s="140">
        <v>43864</v>
      </c>
      <c r="H66" s="141" t="s">
        <v>83</v>
      </c>
      <c r="I66" s="141" t="s">
        <v>83</v>
      </c>
      <c r="J66" s="141" t="s">
        <v>83</v>
      </c>
      <c r="K66" s="141" t="s">
        <v>83</v>
      </c>
      <c r="L66" s="140">
        <v>44182</v>
      </c>
      <c r="M66" s="13"/>
      <c r="N66" s="28">
        <v>210</v>
      </c>
      <c r="O66" s="13"/>
    </row>
    <row r="67" spans="1:15" x14ac:dyDescent="0.2">
      <c r="A67" s="22"/>
      <c r="B67" s="23"/>
      <c r="C67" s="5"/>
      <c r="D67" s="5"/>
      <c r="E67" s="5"/>
      <c r="F67" s="35"/>
      <c r="G67" s="5"/>
      <c r="H67" s="5"/>
      <c r="I67" s="5"/>
      <c r="J67" s="5"/>
      <c r="K67" s="5"/>
      <c r="L67" s="5"/>
      <c r="M67" s="5"/>
      <c r="N67" s="37"/>
      <c r="O67" s="5"/>
    </row>
    <row r="78" spans="1:15" x14ac:dyDescent="0.2">
      <c r="O78" s="36"/>
    </row>
    <row r="79" spans="1:15" x14ac:dyDescent="0.2">
      <c r="O79" s="36"/>
    </row>
    <row r="80" spans="1:15" x14ac:dyDescent="0.2">
      <c r="O80" s="36"/>
    </row>
  </sheetData>
  <mergeCells count="21">
    <mergeCell ref="A6:F6"/>
    <mergeCell ref="A1:O1"/>
    <mergeCell ref="A2:O2"/>
    <mergeCell ref="A3:O3"/>
    <mergeCell ref="A8:O8"/>
    <mergeCell ref="A63:O63"/>
    <mergeCell ref="A57:O57"/>
    <mergeCell ref="A49:O49"/>
    <mergeCell ref="K9:K40"/>
    <mergeCell ref="L9:L40"/>
    <mergeCell ref="M9:M40"/>
    <mergeCell ref="E9:E40"/>
    <mergeCell ref="N9:N40"/>
    <mergeCell ref="O9:O40"/>
    <mergeCell ref="B9:B40"/>
    <mergeCell ref="C9:C40"/>
    <mergeCell ref="F9:F40"/>
    <mergeCell ref="G9:G40"/>
    <mergeCell ref="H9:H40"/>
    <mergeCell ref="I9:I40"/>
    <mergeCell ref="J9:J40"/>
  </mergeCells>
  <phoneticPr fontId="0" type="noConversion"/>
  <printOptions verticalCentered="1"/>
  <pageMargins left="1.3779527559055118" right="0" top="0.19685039370078741" bottom="0.19685039370078741" header="0.31496062992125984" footer="0.31496062992125984"/>
  <pageSetup paperSize="5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0"/>
  <sheetViews>
    <sheetView topLeftCell="A19" workbookViewId="0">
      <selection activeCell="K53" sqref="K53"/>
    </sheetView>
  </sheetViews>
  <sheetFormatPr baseColWidth="10" defaultRowHeight="12.75" x14ac:dyDescent="0.2"/>
  <cols>
    <col min="1" max="1" width="3.85546875" bestFit="1" customWidth="1"/>
    <col min="2" max="2" width="45.7109375" bestFit="1" customWidth="1"/>
    <col min="3" max="3" width="12.5703125" bestFit="1" customWidth="1"/>
    <col min="4" max="4" width="12.42578125" bestFit="1" customWidth="1"/>
    <col min="5" max="5" width="19.28515625" bestFit="1" customWidth="1"/>
    <col min="6" max="6" width="15" bestFit="1" customWidth="1"/>
    <col min="7" max="7" width="12.7109375" bestFit="1" customWidth="1"/>
    <col min="8" max="8" width="12.42578125" bestFit="1" customWidth="1"/>
  </cols>
  <sheetData>
    <row r="2" spans="1:11" x14ac:dyDescent="0.2">
      <c r="A2" s="116" t="s">
        <v>246</v>
      </c>
      <c r="B2" s="114" t="s">
        <v>244</v>
      </c>
      <c r="C2" s="204" t="s">
        <v>256</v>
      </c>
      <c r="D2" s="204"/>
      <c r="E2" s="204"/>
      <c r="F2" s="204"/>
      <c r="G2" s="204"/>
      <c r="H2" s="204"/>
      <c r="I2" s="204"/>
      <c r="J2" s="204"/>
    </row>
    <row r="3" spans="1:11" x14ac:dyDescent="0.2">
      <c r="A3" s="117"/>
      <c r="B3" s="118" t="s">
        <v>248</v>
      </c>
      <c r="C3" s="117"/>
      <c r="D3" s="117"/>
      <c r="E3" s="117"/>
      <c r="F3" s="117"/>
      <c r="G3" s="117"/>
      <c r="H3" s="117"/>
      <c r="I3" s="117"/>
      <c r="J3" s="117"/>
    </row>
    <row r="4" spans="1:11" ht="15.75" x14ac:dyDescent="0.25">
      <c r="A4" s="119">
        <v>1</v>
      </c>
      <c r="B4" s="115" t="s">
        <v>173</v>
      </c>
      <c r="C4" s="17" t="s">
        <v>243</v>
      </c>
      <c r="D4" s="17"/>
      <c r="E4" s="16" t="s">
        <v>72</v>
      </c>
      <c r="F4" s="16"/>
      <c r="G4" s="16"/>
      <c r="H4" s="16"/>
      <c r="I4" s="16"/>
      <c r="J4" s="16"/>
      <c r="K4" s="1"/>
    </row>
    <row r="5" spans="1:11" ht="15.75" x14ac:dyDescent="0.25">
      <c r="A5" s="119">
        <v>2</v>
      </c>
      <c r="B5" s="115" t="s">
        <v>174</v>
      </c>
      <c r="C5" s="17" t="s">
        <v>243</v>
      </c>
      <c r="D5" s="17"/>
      <c r="E5" s="16" t="s">
        <v>76</v>
      </c>
      <c r="F5" s="16"/>
      <c r="G5" s="16"/>
      <c r="H5" s="16"/>
      <c r="I5" s="16"/>
      <c r="J5" s="16"/>
      <c r="K5" s="1"/>
    </row>
    <row r="6" spans="1:11" ht="15.75" x14ac:dyDescent="0.25">
      <c r="A6" s="119">
        <v>3</v>
      </c>
      <c r="B6" s="115" t="s">
        <v>175</v>
      </c>
      <c r="C6" s="17" t="s">
        <v>243</v>
      </c>
      <c r="D6" s="17"/>
      <c r="E6" s="16"/>
      <c r="F6" s="16"/>
      <c r="G6" s="16"/>
      <c r="H6" s="16"/>
      <c r="I6" s="16"/>
      <c r="J6" s="16"/>
      <c r="K6" s="1"/>
    </row>
    <row r="7" spans="1:11" ht="15.75" x14ac:dyDescent="0.25">
      <c r="A7" s="119">
        <v>4</v>
      </c>
      <c r="B7" s="115" t="s">
        <v>176</v>
      </c>
      <c r="C7" s="17" t="s">
        <v>243</v>
      </c>
      <c r="D7" s="17"/>
      <c r="E7" s="16"/>
      <c r="F7" s="16"/>
      <c r="G7" s="16"/>
      <c r="H7" s="16"/>
      <c r="I7" s="16"/>
      <c r="J7" s="16"/>
      <c r="K7" s="1"/>
    </row>
    <row r="8" spans="1:11" ht="15.75" x14ac:dyDescent="0.25">
      <c r="A8" s="119">
        <v>5</v>
      </c>
      <c r="B8" s="115" t="s">
        <v>177</v>
      </c>
      <c r="C8" s="17" t="s">
        <v>243</v>
      </c>
      <c r="D8" s="17"/>
      <c r="E8" s="16"/>
      <c r="F8" s="16"/>
      <c r="G8" s="16"/>
      <c r="H8" s="16"/>
      <c r="I8" s="16"/>
      <c r="J8" s="16"/>
      <c r="K8" s="1"/>
    </row>
    <row r="9" spans="1:11" ht="15.75" x14ac:dyDescent="0.25">
      <c r="A9" s="119">
        <v>6</v>
      </c>
      <c r="B9" s="115" t="s">
        <v>178</v>
      </c>
      <c r="C9" s="17" t="s">
        <v>243</v>
      </c>
      <c r="D9" s="17"/>
      <c r="E9" s="16"/>
      <c r="F9" s="16"/>
      <c r="G9" s="16"/>
      <c r="H9" s="16"/>
      <c r="I9" s="16"/>
      <c r="J9" s="16"/>
      <c r="K9" s="1"/>
    </row>
    <row r="10" spans="1:11" ht="15.75" x14ac:dyDescent="0.25">
      <c r="A10" s="119">
        <v>7</v>
      </c>
      <c r="B10" s="115" t="s">
        <v>179</v>
      </c>
      <c r="C10" s="17" t="s">
        <v>243</v>
      </c>
      <c r="D10" s="17"/>
      <c r="E10" s="16"/>
      <c r="F10" s="16"/>
      <c r="G10" s="16"/>
      <c r="H10" s="16"/>
      <c r="I10" s="16"/>
      <c r="J10" s="16"/>
      <c r="K10" s="1"/>
    </row>
    <row r="11" spans="1:11" ht="15.75" x14ac:dyDescent="0.25">
      <c r="A11" s="119">
        <v>8</v>
      </c>
      <c r="B11" s="115" t="s">
        <v>180</v>
      </c>
      <c r="C11" s="17" t="s">
        <v>243</v>
      </c>
      <c r="D11" s="17"/>
      <c r="E11" s="16"/>
      <c r="F11" s="16"/>
      <c r="G11" s="16"/>
      <c r="H11" s="16"/>
      <c r="I11" s="16"/>
      <c r="J11" s="16"/>
      <c r="K11" s="1"/>
    </row>
    <row r="12" spans="1:11" ht="15.75" x14ac:dyDescent="0.25">
      <c r="A12" s="119">
        <v>9</v>
      </c>
      <c r="B12" s="115" t="s">
        <v>181</v>
      </c>
      <c r="C12" s="17" t="s">
        <v>243</v>
      </c>
      <c r="D12" s="17"/>
      <c r="E12" s="16"/>
      <c r="F12" s="16"/>
      <c r="G12" s="16"/>
      <c r="H12" s="16"/>
      <c r="I12" s="16"/>
      <c r="J12" s="16"/>
      <c r="K12" s="1"/>
    </row>
    <row r="13" spans="1:11" ht="15.75" x14ac:dyDescent="0.25">
      <c r="A13" s="119">
        <v>10</v>
      </c>
      <c r="B13" s="115" t="s">
        <v>182</v>
      </c>
      <c r="C13" s="17"/>
      <c r="D13" s="17"/>
      <c r="E13" s="16"/>
      <c r="F13" s="16"/>
      <c r="G13" s="16"/>
      <c r="H13" s="16"/>
      <c r="I13" s="16"/>
      <c r="J13" s="16"/>
      <c r="K13" s="1"/>
    </row>
    <row r="14" spans="1:11" ht="15.75" x14ac:dyDescent="0.25">
      <c r="A14" s="119">
        <v>11</v>
      </c>
      <c r="B14" s="115" t="s">
        <v>65</v>
      </c>
      <c r="C14" s="17" t="s">
        <v>243</v>
      </c>
      <c r="D14" s="17"/>
      <c r="E14" s="16"/>
      <c r="F14" s="16"/>
      <c r="G14" s="16"/>
      <c r="H14" s="16"/>
      <c r="I14" s="16"/>
      <c r="J14" s="16"/>
      <c r="K14" s="1"/>
    </row>
    <row r="15" spans="1:11" ht="15.75" x14ac:dyDescent="0.25">
      <c r="A15" s="119">
        <v>12</v>
      </c>
      <c r="B15" s="115" t="s">
        <v>183</v>
      </c>
      <c r="C15" s="17" t="s">
        <v>243</v>
      </c>
      <c r="D15" s="17"/>
      <c r="E15" s="16"/>
      <c r="F15" s="16"/>
      <c r="G15" s="16"/>
      <c r="H15" s="16"/>
      <c r="I15" s="16"/>
      <c r="J15" s="16"/>
      <c r="K15" s="1"/>
    </row>
    <row r="16" spans="1:11" ht="15.75" x14ac:dyDescent="0.25">
      <c r="A16" s="119">
        <v>13</v>
      </c>
      <c r="B16" s="115" t="s">
        <v>68</v>
      </c>
      <c r="C16" s="17" t="s">
        <v>243</v>
      </c>
      <c r="D16" s="17"/>
      <c r="E16" s="16"/>
      <c r="F16" s="16"/>
      <c r="G16" s="16"/>
      <c r="H16" s="16"/>
      <c r="I16" s="16"/>
      <c r="J16" s="16"/>
      <c r="K16" s="1"/>
    </row>
    <row r="17" spans="1:11" ht="15.75" x14ac:dyDescent="0.25">
      <c r="A17" s="119">
        <v>14</v>
      </c>
      <c r="B17" s="115" t="s">
        <v>184</v>
      </c>
      <c r="C17" s="17" t="s">
        <v>243</v>
      </c>
      <c r="D17" s="17"/>
      <c r="E17" s="16"/>
      <c r="F17" s="16"/>
      <c r="G17" s="16"/>
      <c r="H17" s="16"/>
      <c r="I17" s="16"/>
      <c r="J17" s="16"/>
      <c r="K17" s="1"/>
    </row>
    <row r="18" spans="1:11" ht="15.75" x14ac:dyDescent="0.25">
      <c r="A18" s="119">
        <v>15</v>
      </c>
      <c r="B18" s="115" t="s">
        <v>185</v>
      </c>
      <c r="C18" s="17" t="s">
        <v>243</v>
      </c>
      <c r="D18" s="17"/>
      <c r="E18" s="16"/>
      <c r="F18" s="16"/>
      <c r="G18" s="16"/>
      <c r="H18" s="16"/>
      <c r="I18" s="16"/>
      <c r="J18" s="16"/>
      <c r="K18" s="1"/>
    </row>
    <row r="19" spans="1:11" ht="15.75" x14ac:dyDescent="0.25">
      <c r="A19" s="119">
        <v>16</v>
      </c>
      <c r="B19" s="115" t="s">
        <v>186</v>
      </c>
      <c r="C19" s="119" t="s">
        <v>243</v>
      </c>
      <c r="D19" s="17"/>
      <c r="E19" s="16"/>
      <c r="F19" s="16"/>
      <c r="G19" s="16"/>
      <c r="H19" s="16"/>
      <c r="I19" s="16"/>
      <c r="J19" s="16"/>
      <c r="K19" s="1"/>
    </row>
    <row r="20" spans="1:11" ht="15.75" x14ac:dyDescent="0.25">
      <c r="A20" s="119">
        <v>17</v>
      </c>
      <c r="B20" s="115" t="s">
        <v>187</v>
      </c>
      <c r="C20" s="16"/>
      <c r="D20" s="17"/>
      <c r="E20" s="16"/>
      <c r="F20" s="16"/>
      <c r="G20" s="16"/>
      <c r="H20" s="16"/>
      <c r="I20" s="16"/>
      <c r="J20" s="16"/>
      <c r="K20" s="1"/>
    </row>
    <row r="21" spans="1:11" ht="15.75" x14ac:dyDescent="0.25">
      <c r="A21" s="119">
        <v>18</v>
      </c>
      <c r="B21" s="115" t="s">
        <v>188</v>
      </c>
      <c r="C21" s="16"/>
      <c r="D21" s="17"/>
      <c r="E21" s="16"/>
      <c r="F21" s="16"/>
      <c r="G21" s="16"/>
      <c r="H21" s="16"/>
      <c r="I21" s="16"/>
      <c r="J21" s="16"/>
      <c r="K21" s="1"/>
    </row>
    <row r="22" spans="1:11" ht="15.75" x14ac:dyDescent="0.25">
      <c r="A22" s="16"/>
      <c r="B22" s="122" t="s">
        <v>249</v>
      </c>
      <c r="C22" s="16"/>
      <c r="D22" s="120"/>
      <c r="E22" s="16"/>
      <c r="F22" s="16"/>
      <c r="G22" s="16"/>
      <c r="H22" s="16"/>
      <c r="I22" s="16"/>
      <c r="J22" s="16"/>
      <c r="K22" s="1"/>
    </row>
    <row r="23" spans="1:11" ht="15.75" x14ac:dyDescent="0.25">
      <c r="A23" s="121">
        <v>19</v>
      </c>
      <c r="B23" s="115" t="s">
        <v>192</v>
      </c>
      <c r="C23" s="16"/>
      <c r="D23" s="120"/>
      <c r="E23" s="16"/>
      <c r="F23" s="16"/>
      <c r="G23" s="16"/>
      <c r="H23" s="16"/>
      <c r="I23" s="16"/>
      <c r="J23" s="16"/>
      <c r="K23" s="1"/>
    </row>
    <row r="24" spans="1:11" ht="15.75" x14ac:dyDescent="0.25">
      <c r="A24" s="121">
        <v>20</v>
      </c>
      <c r="B24" s="115" t="s">
        <v>193</v>
      </c>
      <c r="C24" s="16"/>
      <c r="D24" s="120"/>
      <c r="E24" s="16"/>
      <c r="F24" s="16"/>
      <c r="G24" s="16"/>
      <c r="H24" s="16"/>
      <c r="I24" s="16"/>
      <c r="J24" s="16"/>
      <c r="K24" s="1"/>
    </row>
    <row r="25" spans="1:11" ht="38.25" x14ac:dyDescent="0.25">
      <c r="A25" s="121">
        <v>21</v>
      </c>
      <c r="B25" s="115" t="s">
        <v>23</v>
      </c>
      <c r="C25" s="150" t="s">
        <v>247</v>
      </c>
      <c r="D25" s="150" t="s">
        <v>84</v>
      </c>
      <c r="E25" s="151" t="s">
        <v>73</v>
      </c>
      <c r="F25" s="151" t="s">
        <v>252</v>
      </c>
      <c r="G25" s="151" t="s">
        <v>74</v>
      </c>
      <c r="H25" s="151" t="s">
        <v>75</v>
      </c>
      <c r="I25" s="3" t="s">
        <v>254</v>
      </c>
      <c r="J25" s="3" t="s">
        <v>255</v>
      </c>
      <c r="K25" s="1"/>
    </row>
    <row r="26" spans="1:11" ht="15.75" x14ac:dyDescent="0.25">
      <c r="A26" s="121">
        <v>22</v>
      </c>
      <c r="B26" s="115" t="s">
        <v>194</v>
      </c>
      <c r="C26" s="16"/>
      <c r="D26" s="120"/>
      <c r="E26" s="16"/>
      <c r="F26" s="16"/>
      <c r="G26" s="16"/>
      <c r="H26" s="16"/>
      <c r="I26" s="16"/>
      <c r="J26" s="16"/>
      <c r="K26" s="1"/>
    </row>
    <row r="27" spans="1:11" ht="15.75" x14ac:dyDescent="0.25">
      <c r="A27" s="16"/>
      <c r="B27" s="122" t="s">
        <v>250</v>
      </c>
      <c r="C27" s="16"/>
      <c r="D27" s="120"/>
      <c r="E27" s="16"/>
      <c r="F27" s="16"/>
      <c r="G27" s="16"/>
      <c r="H27" s="16"/>
      <c r="I27" s="16"/>
      <c r="J27" s="16"/>
      <c r="K27" s="1"/>
    </row>
    <row r="28" spans="1:11" ht="15.75" x14ac:dyDescent="0.25">
      <c r="A28" s="121">
        <v>23</v>
      </c>
      <c r="B28" s="115" t="s">
        <v>200</v>
      </c>
      <c r="C28" s="16"/>
      <c r="D28" s="120"/>
      <c r="E28" s="16"/>
      <c r="F28" s="16"/>
      <c r="G28" s="16"/>
      <c r="H28" s="16"/>
      <c r="I28" s="16"/>
      <c r="J28" s="16"/>
      <c r="K28" s="1"/>
    </row>
    <row r="29" spans="1:11" ht="15.75" x14ac:dyDescent="0.25">
      <c r="A29" s="121">
        <v>24</v>
      </c>
      <c r="B29" s="115" t="s">
        <v>201</v>
      </c>
      <c r="C29" s="16"/>
      <c r="D29" s="120"/>
      <c r="E29" s="16"/>
      <c r="F29" s="16"/>
      <c r="G29" s="16"/>
      <c r="H29" s="16"/>
      <c r="I29" s="16"/>
      <c r="J29" s="16"/>
      <c r="K29" s="1"/>
    </row>
    <row r="30" spans="1:11" ht="15.75" x14ac:dyDescent="0.25">
      <c r="A30" s="121">
        <v>25</v>
      </c>
      <c r="B30" s="115" t="s">
        <v>202</v>
      </c>
      <c r="C30" s="16"/>
      <c r="D30" s="120"/>
      <c r="E30" s="16"/>
      <c r="F30" s="16"/>
      <c r="G30" s="16"/>
      <c r="H30" s="16"/>
      <c r="I30" s="16"/>
      <c r="J30" s="16"/>
      <c r="K30" s="1"/>
    </row>
    <row r="31" spans="1:11" ht="15.75" x14ac:dyDescent="0.25">
      <c r="A31" s="121">
        <v>26</v>
      </c>
      <c r="B31" s="115" t="s">
        <v>206</v>
      </c>
      <c r="C31" s="16"/>
      <c r="D31" s="120"/>
      <c r="E31" s="16"/>
      <c r="F31" s="16"/>
      <c r="G31" s="16"/>
      <c r="H31" s="16"/>
      <c r="I31" s="16"/>
      <c r="J31" s="16"/>
      <c r="K31" s="1"/>
    </row>
    <row r="32" spans="1:11" ht="15.75" x14ac:dyDescent="0.25">
      <c r="A32" s="121">
        <v>27</v>
      </c>
      <c r="B32" s="115" t="s">
        <v>208</v>
      </c>
      <c r="C32" s="16"/>
      <c r="D32" s="120"/>
      <c r="E32" s="16"/>
      <c r="F32" s="16"/>
      <c r="G32" s="16"/>
      <c r="H32" s="16"/>
      <c r="I32" s="16"/>
      <c r="J32" s="16"/>
      <c r="K32" s="1"/>
    </row>
    <row r="33" spans="1:11" ht="15.75" x14ac:dyDescent="0.25">
      <c r="A33" s="121">
        <v>28</v>
      </c>
      <c r="B33" s="115" t="s">
        <v>212</v>
      </c>
      <c r="C33" s="16"/>
      <c r="D33" s="120"/>
      <c r="E33" s="16"/>
      <c r="F33" s="16"/>
      <c r="G33" s="16"/>
      <c r="H33" s="16"/>
      <c r="I33" s="16"/>
      <c r="J33" s="16"/>
      <c r="K33" s="1"/>
    </row>
    <row r="34" spans="1:11" ht="15.75" x14ac:dyDescent="0.25">
      <c r="A34" s="16"/>
      <c r="B34" s="122" t="s">
        <v>251</v>
      </c>
      <c r="C34" s="16"/>
      <c r="D34" s="120"/>
      <c r="E34" s="16"/>
      <c r="F34" s="16"/>
      <c r="G34" s="16"/>
      <c r="H34" s="16"/>
      <c r="I34" s="16"/>
      <c r="J34" s="16"/>
      <c r="K34" s="1"/>
    </row>
    <row r="35" spans="1:11" ht="15.75" x14ac:dyDescent="0.25">
      <c r="A35" s="121">
        <v>29</v>
      </c>
      <c r="B35" s="115" t="s">
        <v>218</v>
      </c>
      <c r="C35" s="16" t="s">
        <v>245</v>
      </c>
      <c r="D35" s="117"/>
      <c r="E35" s="117"/>
      <c r="F35" s="16"/>
      <c r="G35" s="16"/>
      <c r="H35" s="16"/>
      <c r="I35" s="16"/>
      <c r="J35" s="16"/>
      <c r="K35" s="1"/>
    </row>
    <row r="36" spans="1:11" ht="15.75" x14ac:dyDescent="0.25">
      <c r="A36" s="121">
        <v>30</v>
      </c>
      <c r="B36" s="115" t="s">
        <v>219</v>
      </c>
      <c r="C36" s="16"/>
      <c r="D36" s="17"/>
      <c r="E36" s="16"/>
      <c r="F36" s="16"/>
      <c r="G36" s="16"/>
      <c r="H36" s="16"/>
      <c r="I36" s="16"/>
      <c r="J36" s="16"/>
      <c r="K36" s="1"/>
    </row>
    <row r="37" spans="1:11" ht="15.75" x14ac:dyDescent="0.25">
      <c r="A37" s="121">
        <v>31</v>
      </c>
      <c r="B37" s="115" t="s">
        <v>221</v>
      </c>
      <c r="C37" s="16"/>
      <c r="D37" s="17"/>
      <c r="E37" s="16"/>
      <c r="F37" s="16"/>
      <c r="G37" s="16"/>
      <c r="H37" s="16"/>
      <c r="I37" s="16"/>
      <c r="J37" s="16"/>
      <c r="K37" s="1"/>
    </row>
    <row r="38" spans="1:11" ht="15.75" x14ac:dyDescent="0.25">
      <c r="A38" s="121">
        <v>32</v>
      </c>
      <c r="B38" s="115" t="s">
        <v>222</v>
      </c>
      <c r="C38" s="16"/>
      <c r="D38" s="17"/>
      <c r="E38" s="16"/>
      <c r="F38" s="16"/>
      <c r="G38" s="16"/>
      <c r="H38" s="16"/>
      <c r="I38" s="16"/>
      <c r="J38" s="16"/>
      <c r="K38" s="1"/>
    </row>
    <row r="39" spans="1:11" ht="15.75" x14ac:dyDescent="0.25">
      <c r="A39" s="121">
        <v>33</v>
      </c>
      <c r="B39" s="115" t="s">
        <v>223</v>
      </c>
      <c r="C39" s="16"/>
      <c r="D39" s="17"/>
      <c r="E39" s="16"/>
      <c r="F39" s="16"/>
      <c r="G39" s="16"/>
      <c r="H39" s="16"/>
      <c r="I39" s="16"/>
      <c r="J39" s="16"/>
      <c r="K39" s="1"/>
    </row>
    <row r="40" spans="1:11" ht="15.75" x14ac:dyDescent="0.25">
      <c r="A40" s="121">
        <v>34</v>
      </c>
      <c r="B40" s="115" t="s">
        <v>224</v>
      </c>
      <c r="C40" s="17" t="s">
        <v>243</v>
      </c>
      <c r="D40" s="117"/>
      <c r="E40" s="16"/>
      <c r="F40" s="16"/>
      <c r="G40" s="16"/>
      <c r="H40" s="16"/>
      <c r="I40" s="16"/>
      <c r="J40" s="16"/>
      <c r="K40" s="1"/>
    </row>
    <row r="41" spans="1:11" ht="15.75" x14ac:dyDescent="0.25">
      <c r="A41" s="121">
        <v>35</v>
      </c>
      <c r="B41" s="115" t="s">
        <v>226</v>
      </c>
      <c r="C41" s="17"/>
      <c r="D41" s="117"/>
      <c r="E41" s="16"/>
      <c r="F41" s="16"/>
      <c r="G41" s="16"/>
      <c r="H41" s="16"/>
      <c r="I41" s="16"/>
      <c r="J41" s="16"/>
      <c r="K41" s="1"/>
    </row>
    <row r="42" spans="1:11" ht="15.75" x14ac:dyDescent="0.25">
      <c r="A42" s="121">
        <v>36</v>
      </c>
      <c r="B42" s="115" t="s">
        <v>227</v>
      </c>
      <c r="C42" s="17"/>
      <c r="D42" s="117"/>
      <c r="E42" s="16"/>
      <c r="F42" s="16"/>
      <c r="G42" s="16"/>
      <c r="H42" s="16"/>
      <c r="I42" s="16"/>
      <c r="J42" s="16"/>
      <c r="K42" s="1"/>
    </row>
    <row r="43" spans="1:11" ht="15.75" x14ac:dyDescent="0.25">
      <c r="A43" s="121">
        <v>37</v>
      </c>
      <c r="B43" s="115" t="s">
        <v>229</v>
      </c>
      <c r="C43" s="17"/>
      <c r="D43" s="117"/>
      <c r="E43" s="16"/>
      <c r="F43" s="16"/>
      <c r="G43" s="16"/>
      <c r="H43" s="16"/>
      <c r="I43" s="16"/>
      <c r="J43" s="16"/>
      <c r="K43" s="1"/>
    </row>
    <row r="44" spans="1:11" ht="15.75" x14ac:dyDescent="0.25">
      <c r="A44" s="121">
        <v>38</v>
      </c>
      <c r="B44" s="115" t="s">
        <v>232</v>
      </c>
      <c r="C44" s="17" t="s">
        <v>243</v>
      </c>
      <c r="D44" s="117"/>
      <c r="E44" s="16"/>
      <c r="F44" s="16"/>
      <c r="G44" s="16"/>
      <c r="H44" s="16"/>
      <c r="I44" s="16"/>
      <c r="J44" s="16"/>
      <c r="K44" s="1"/>
    </row>
    <row r="45" spans="1:11" ht="15.75" x14ac:dyDescent="0.25">
      <c r="A45" s="121">
        <v>39</v>
      </c>
      <c r="B45" s="115" t="s">
        <v>233</v>
      </c>
      <c r="C45" s="17"/>
      <c r="D45" s="117"/>
      <c r="E45" s="16"/>
      <c r="F45" s="16"/>
      <c r="G45" s="16"/>
      <c r="H45" s="16"/>
      <c r="I45" s="16"/>
      <c r="J45" s="16"/>
      <c r="K45" s="1"/>
    </row>
    <row r="46" spans="1:11" ht="15.75" x14ac:dyDescent="0.25">
      <c r="A46" s="121">
        <v>40</v>
      </c>
      <c r="B46" s="115" t="s">
        <v>234</v>
      </c>
      <c r="C46" s="17"/>
      <c r="D46" s="117"/>
      <c r="E46" s="16"/>
      <c r="F46" s="16"/>
      <c r="G46" s="16"/>
      <c r="H46" s="16"/>
      <c r="I46" s="16"/>
      <c r="J46" s="16"/>
      <c r="K46" s="1"/>
    </row>
    <row r="47" spans="1:11" ht="15.75" x14ac:dyDescent="0.25">
      <c r="A47" s="121">
        <v>41</v>
      </c>
      <c r="B47" s="115" t="s">
        <v>235</v>
      </c>
      <c r="C47" s="17" t="s">
        <v>243</v>
      </c>
      <c r="D47" s="117"/>
      <c r="E47" s="16"/>
      <c r="F47" s="16"/>
      <c r="G47" s="16"/>
      <c r="H47" s="16"/>
      <c r="I47" s="16"/>
      <c r="J47" s="16"/>
      <c r="K47" s="1"/>
    </row>
    <row r="48" spans="1:11" x14ac:dyDescent="0.2">
      <c r="A48" s="1"/>
      <c r="B48" s="1"/>
      <c r="C48" s="1"/>
      <c r="D48" s="36"/>
      <c r="E48" s="1"/>
      <c r="F48" s="1"/>
      <c r="G48" s="1"/>
      <c r="H48" s="1"/>
      <c r="I48" s="1"/>
      <c r="J48" s="1"/>
      <c r="K48" s="1"/>
    </row>
    <row r="49" spans="1:11" x14ac:dyDescent="0.2">
      <c r="A49" s="1"/>
      <c r="B49" s="1"/>
      <c r="C49" s="123" t="s">
        <v>80</v>
      </c>
      <c r="D49" s="124"/>
      <c r="E49" s="124"/>
      <c r="F49" s="125"/>
      <c r="G49" s="1"/>
      <c r="H49" s="1"/>
      <c r="I49" s="1"/>
      <c r="J49" s="1"/>
      <c r="K49" s="1"/>
    </row>
    <row r="50" spans="1:11" x14ac:dyDescent="0.2">
      <c r="A50" s="1"/>
      <c r="B50" s="1"/>
      <c r="C50" s="207" t="s">
        <v>278</v>
      </c>
      <c r="D50" s="207"/>
      <c r="E50" s="207"/>
      <c r="F50" s="207"/>
      <c r="G50" s="1"/>
      <c r="H50" s="1"/>
      <c r="I50" s="1"/>
      <c r="J50" s="1"/>
      <c r="K50" s="1"/>
    </row>
    <row r="51" spans="1:11" x14ac:dyDescent="0.2">
      <c r="A51" s="1"/>
      <c r="B51" s="1"/>
      <c r="C51" s="207" t="s">
        <v>59</v>
      </c>
      <c r="D51" s="207"/>
      <c r="E51" s="207"/>
      <c r="F51" s="207"/>
      <c r="G51" s="1"/>
      <c r="H51" s="1"/>
      <c r="I51" s="1"/>
      <c r="J51" s="1"/>
      <c r="K51" s="1"/>
    </row>
    <row r="52" spans="1:11" x14ac:dyDescent="0.2">
      <c r="A52" s="1"/>
      <c r="B52" s="1"/>
      <c r="C52" s="206" t="s">
        <v>60</v>
      </c>
      <c r="D52" s="206"/>
      <c r="E52" s="206"/>
      <c r="F52" s="206"/>
      <c r="G52" s="1"/>
      <c r="H52" s="1"/>
      <c r="I52" s="1"/>
      <c r="J52" s="1"/>
      <c r="K52" s="1"/>
    </row>
    <row r="53" spans="1:11" x14ac:dyDescent="0.2">
      <c r="A53" s="1"/>
      <c r="B53" s="1"/>
      <c r="C53" s="207" t="s">
        <v>81</v>
      </c>
      <c r="D53" s="207"/>
      <c r="E53" s="207"/>
      <c r="F53" s="207"/>
      <c r="G53" s="1"/>
      <c r="H53" s="1"/>
      <c r="I53" s="1"/>
      <c r="J53" s="1"/>
      <c r="K53" s="1"/>
    </row>
    <row r="54" spans="1:11" x14ac:dyDescent="0.2">
      <c r="A54" s="1"/>
      <c r="B54" s="1"/>
      <c r="C54" s="207" t="s">
        <v>61</v>
      </c>
      <c r="D54" s="207"/>
      <c r="E54" s="207"/>
      <c r="F54" s="207"/>
      <c r="G54" s="1"/>
      <c r="H54" s="1"/>
      <c r="I54" s="1"/>
      <c r="J54" s="1"/>
      <c r="K54" s="1"/>
    </row>
    <row r="55" spans="1:11" x14ac:dyDescent="0.2">
      <c r="A55" s="1"/>
      <c r="B55" s="1"/>
      <c r="C55" s="206" t="s">
        <v>82</v>
      </c>
      <c r="D55" s="206"/>
      <c r="E55" s="206"/>
      <c r="F55" s="206"/>
      <c r="G55" s="1"/>
      <c r="H55" s="1"/>
      <c r="I55" s="1"/>
      <c r="J55" s="1"/>
      <c r="K55" s="1"/>
    </row>
    <row r="57" spans="1:11" x14ac:dyDescent="0.2">
      <c r="C57" s="116">
        <v>17</v>
      </c>
      <c r="D57" s="116" t="s">
        <v>257</v>
      </c>
      <c r="E57" s="205">
        <f>C57+C58+C59</f>
        <v>29</v>
      </c>
    </row>
    <row r="58" spans="1:11" x14ac:dyDescent="0.2">
      <c r="C58" s="116">
        <v>8</v>
      </c>
      <c r="D58" s="116" t="s">
        <v>258</v>
      </c>
      <c r="E58" s="205"/>
    </row>
    <row r="59" spans="1:11" x14ac:dyDescent="0.2">
      <c r="C59" s="116">
        <v>4</v>
      </c>
      <c r="D59" s="116" t="s">
        <v>259</v>
      </c>
      <c r="E59" s="205"/>
    </row>
    <row r="60" spans="1:11" x14ac:dyDescent="0.2">
      <c r="C60" s="116">
        <v>7</v>
      </c>
      <c r="D60" s="116" t="s">
        <v>260</v>
      </c>
    </row>
  </sheetData>
  <mergeCells count="8">
    <mergeCell ref="C2:J2"/>
    <mergeCell ref="E57:E59"/>
    <mergeCell ref="C55:F55"/>
    <mergeCell ref="C50:F50"/>
    <mergeCell ref="C51:F51"/>
    <mergeCell ref="C52:F52"/>
    <mergeCell ref="C53:F53"/>
    <mergeCell ref="C54:F54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opLeftCell="AG1" zoomScale="70" zoomScaleNormal="70" workbookViewId="0">
      <selection activeCell="AP15" sqref="AP15:AQ15"/>
    </sheetView>
  </sheetViews>
  <sheetFormatPr baseColWidth="10" defaultRowHeight="12.75" x14ac:dyDescent="0.2"/>
  <cols>
    <col min="1" max="1" width="32" customWidth="1"/>
    <col min="2" max="2" width="32.28515625" customWidth="1"/>
    <col min="3" max="3" width="11.140625" customWidth="1"/>
    <col min="4" max="4" width="30.28515625" customWidth="1"/>
    <col min="5" max="5" width="10.7109375" customWidth="1"/>
    <col min="6" max="6" width="27" customWidth="1"/>
    <col min="7" max="7" width="10" customWidth="1"/>
    <col min="8" max="8" width="29.42578125" customWidth="1"/>
    <col min="9" max="9" width="10.5703125" customWidth="1"/>
    <col min="10" max="10" width="21" customWidth="1"/>
    <col min="11" max="11" width="9.7109375" customWidth="1"/>
    <col min="12" max="12" width="21.5703125" customWidth="1"/>
    <col min="13" max="13" width="21.85546875" customWidth="1"/>
    <col min="14" max="14" width="17.5703125" customWidth="1"/>
    <col min="15" max="15" width="36" customWidth="1"/>
    <col min="16" max="16" width="22.7109375" customWidth="1"/>
    <col min="17" max="17" width="23.140625" customWidth="1"/>
    <col min="18" max="18" width="26.28515625" customWidth="1"/>
    <col min="19" max="19" width="18.7109375" customWidth="1"/>
    <col min="20" max="20" width="24.5703125" customWidth="1"/>
    <col min="21" max="21" width="20.140625" customWidth="1"/>
    <col min="22" max="22" width="20.42578125" customWidth="1"/>
    <col min="23" max="23" width="21.85546875" customWidth="1"/>
    <col min="24" max="25" width="20.42578125" customWidth="1"/>
    <col min="26" max="26" width="22.85546875" customWidth="1"/>
    <col min="27" max="27" width="23.85546875" customWidth="1"/>
    <col min="28" max="29" width="21.7109375" customWidth="1"/>
    <col min="30" max="30" width="21.42578125" customWidth="1"/>
    <col min="31" max="31" width="23.42578125" customWidth="1"/>
    <col min="32" max="32" width="18.5703125" customWidth="1"/>
    <col min="33" max="33" width="19" customWidth="1"/>
    <col min="34" max="34" width="18.85546875" customWidth="1"/>
    <col min="35" max="36" width="21" customWidth="1"/>
    <col min="37" max="37" width="23.140625" customWidth="1"/>
    <col min="38" max="38" width="20" customWidth="1"/>
    <col min="39" max="39" width="46.85546875" customWidth="1"/>
    <col min="40" max="40" width="19.42578125" customWidth="1"/>
    <col min="41" max="41" width="16.140625" customWidth="1"/>
    <col min="42" max="42" width="19.28515625" customWidth="1"/>
    <col min="54" max="57" width="0" hidden="1" customWidth="1"/>
  </cols>
  <sheetData>
    <row r="1" spans="1:57" ht="30" customHeight="1" thickBot="1" x14ac:dyDescent="0.25">
      <c r="A1" s="208" t="s">
        <v>85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</row>
    <row r="2" spans="1:57" ht="37.5" thickBot="1" x14ac:dyDescent="0.25">
      <c r="A2" s="209" t="s">
        <v>86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1"/>
    </row>
    <row r="3" spans="1:57" ht="13.5" hidden="1" thickBot="1" x14ac:dyDescent="0.25"/>
    <row r="4" spans="1:57" ht="22.5" x14ac:dyDescent="0.2">
      <c r="A4" s="212" t="s">
        <v>87</v>
      </c>
      <c r="B4" s="216" t="s">
        <v>88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47"/>
      <c r="N4" s="218" t="s">
        <v>88</v>
      </c>
      <c r="O4" s="219"/>
      <c r="P4" s="219"/>
      <c r="Q4" s="219"/>
      <c r="R4" s="219"/>
      <c r="S4" s="219"/>
      <c r="T4" s="220"/>
      <c r="U4" s="48"/>
      <c r="V4" s="221" t="s">
        <v>89</v>
      </c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49"/>
      <c r="AM4" s="50" t="s">
        <v>90</v>
      </c>
      <c r="AN4" s="222" t="s">
        <v>91</v>
      </c>
      <c r="AO4" s="51"/>
      <c r="AP4" s="51"/>
      <c r="AQ4" s="52"/>
    </row>
    <row r="5" spans="1:57" ht="22.5" x14ac:dyDescent="0.2">
      <c r="A5" s="213"/>
      <c r="B5" s="225" t="s">
        <v>92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53"/>
      <c r="N5" s="227" t="s">
        <v>93</v>
      </c>
      <c r="O5" s="228"/>
      <c r="P5" s="228"/>
      <c r="Q5" s="228"/>
      <c r="R5" s="228"/>
      <c r="S5" s="228"/>
      <c r="T5" s="229"/>
      <c r="U5" s="54"/>
      <c r="V5" s="230" t="s">
        <v>94</v>
      </c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55"/>
      <c r="AM5" s="231" t="s">
        <v>95</v>
      </c>
      <c r="AN5" s="223"/>
      <c r="AO5" s="56"/>
      <c r="AP5" s="56"/>
      <c r="AQ5" s="57"/>
    </row>
    <row r="6" spans="1:57" ht="18.75" customHeight="1" x14ac:dyDescent="0.2">
      <c r="A6" s="213"/>
      <c r="B6" s="225">
        <v>30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53"/>
      <c r="N6" s="227">
        <v>20</v>
      </c>
      <c r="O6" s="228"/>
      <c r="P6" s="228"/>
      <c r="Q6" s="228"/>
      <c r="R6" s="228"/>
      <c r="S6" s="228"/>
      <c r="T6" s="229"/>
      <c r="U6" s="54"/>
      <c r="V6" s="230">
        <v>50</v>
      </c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55"/>
      <c r="AM6" s="231"/>
      <c r="AN6" s="223"/>
      <c r="AO6" s="56"/>
      <c r="AP6" s="56"/>
      <c r="AQ6" s="57"/>
    </row>
    <row r="7" spans="1:57" ht="118.5" customHeight="1" x14ac:dyDescent="0.2">
      <c r="A7" s="213"/>
      <c r="B7" s="232" t="s">
        <v>96</v>
      </c>
      <c r="C7" s="233"/>
      <c r="D7" s="234" t="s">
        <v>97</v>
      </c>
      <c r="E7" s="232"/>
      <c r="F7" s="233" t="s">
        <v>98</v>
      </c>
      <c r="G7" s="233"/>
      <c r="H7" s="233" t="s">
        <v>99</v>
      </c>
      <c r="I7" s="233"/>
      <c r="J7" s="233" t="s">
        <v>100</v>
      </c>
      <c r="K7" s="233"/>
      <c r="L7" s="235" t="s">
        <v>101</v>
      </c>
      <c r="M7" s="235" t="s">
        <v>102</v>
      </c>
      <c r="N7" s="249" t="s">
        <v>103</v>
      </c>
      <c r="O7" s="250"/>
      <c r="P7" s="249" t="s">
        <v>104</v>
      </c>
      <c r="Q7" s="250"/>
      <c r="R7" s="249" t="s">
        <v>105</v>
      </c>
      <c r="S7" s="250"/>
      <c r="T7" s="259" t="s">
        <v>106</v>
      </c>
      <c r="U7" s="263" t="s">
        <v>102</v>
      </c>
      <c r="V7" s="58" t="s">
        <v>107</v>
      </c>
      <c r="W7" s="58" t="s">
        <v>108</v>
      </c>
      <c r="X7" s="58" t="s">
        <v>109</v>
      </c>
      <c r="Y7" s="58" t="s">
        <v>110</v>
      </c>
      <c r="Z7" s="58" t="s">
        <v>111</v>
      </c>
      <c r="AA7" s="58" t="s">
        <v>112</v>
      </c>
      <c r="AB7" s="58" t="s">
        <v>113</v>
      </c>
      <c r="AC7" s="58" t="s">
        <v>114</v>
      </c>
      <c r="AD7" s="58" t="s">
        <v>115</v>
      </c>
      <c r="AE7" s="58" t="s">
        <v>116</v>
      </c>
      <c r="AF7" s="58" t="s">
        <v>117</v>
      </c>
      <c r="AG7" s="238" t="s">
        <v>118</v>
      </c>
      <c r="AH7" s="238"/>
      <c r="AI7" s="238" t="s">
        <v>119</v>
      </c>
      <c r="AJ7" s="238"/>
      <c r="AK7" s="239" t="s">
        <v>120</v>
      </c>
      <c r="AL7" s="239" t="s">
        <v>102</v>
      </c>
      <c r="AM7" s="231"/>
      <c r="AN7" s="223"/>
      <c r="AO7" s="59" t="s">
        <v>121</v>
      </c>
      <c r="AP7" s="59">
        <f>COUNTIF(AP15:AP49,"BAJO IMPACTO")</f>
        <v>15</v>
      </c>
      <c r="AQ7" s="60"/>
    </row>
    <row r="8" spans="1:57" ht="89.25" customHeight="1" x14ac:dyDescent="0.2">
      <c r="A8" s="213"/>
      <c r="B8" s="242" t="s">
        <v>122</v>
      </c>
      <c r="C8" s="243"/>
      <c r="D8" s="244" t="s">
        <v>123</v>
      </c>
      <c r="E8" s="245"/>
      <c r="F8" s="243" t="s">
        <v>124</v>
      </c>
      <c r="G8" s="243"/>
      <c r="H8" s="243" t="s">
        <v>125</v>
      </c>
      <c r="I8" s="243"/>
      <c r="J8" s="243" t="s">
        <v>126</v>
      </c>
      <c r="K8" s="243"/>
      <c r="L8" s="235"/>
      <c r="M8" s="235"/>
      <c r="N8" s="246" t="s">
        <v>127</v>
      </c>
      <c r="O8" s="247"/>
      <c r="P8" s="246" t="s">
        <v>128</v>
      </c>
      <c r="Q8" s="247"/>
      <c r="R8" s="246" t="s">
        <v>129</v>
      </c>
      <c r="S8" s="247"/>
      <c r="T8" s="260"/>
      <c r="U8" s="263"/>
      <c r="V8" s="61" t="s">
        <v>130</v>
      </c>
      <c r="W8" s="61" t="s">
        <v>131</v>
      </c>
      <c r="X8" s="61" t="s">
        <v>130</v>
      </c>
      <c r="Y8" s="61" t="s">
        <v>132</v>
      </c>
      <c r="Z8" s="61" t="s">
        <v>132</v>
      </c>
      <c r="AA8" s="61" t="s">
        <v>133</v>
      </c>
      <c r="AB8" s="61" t="s">
        <v>132</v>
      </c>
      <c r="AC8" s="61" t="s">
        <v>134</v>
      </c>
      <c r="AD8" s="61" t="s">
        <v>135</v>
      </c>
      <c r="AE8" s="61" t="s">
        <v>136</v>
      </c>
      <c r="AF8" s="61" t="s">
        <v>136</v>
      </c>
      <c r="AG8" s="268" t="s">
        <v>137</v>
      </c>
      <c r="AH8" s="268"/>
      <c r="AI8" s="268" t="s">
        <v>138</v>
      </c>
      <c r="AJ8" s="268"/>
      <c r="AK8" s="239"/>
      <c r="AL8" s="239"/>
      <c r="AM8" s="288" t="s">
        <v>139</v>
      </c>
      <c r="AN8" s="223"/>
      <c r="AO8" s="59" t="s">
        <v>140</v>
      </c>
      <c r="AP8" s="59">
        <f>COUNTIF(AP15:AP49,"ALTO IMPACTO")</f>
        <v>20</v>
      </c>
      <c r="AQ8" s="60"/>
    </row>
    <row r="9" spans="1:57" ht="55.5" customHeight="1" x14ac:dyDescent="0.2">
      <c r="A9" s="213"/>
      <c r="B9" s="245" t="s">
        <v>141</v>
      </c>
      <c r="C9" s="244"/>
      <c r="D9" s="275" t="s">
        <v>142</v>
      </c>
      <c r="E9" s="244"/>
      <c r="F9" s="245" t="s">
        <v>143</v>
      </c>
      <c r="G9" s="275"/>
      <c r="H9" s="275" t="s">
        <v>144</v>
      </c>
      <c r="I9" s="275"/>
      <c r="J9" s="275" t="s">
        <v>145</v>
      </c>
      <c r="K9" s="275"/>
      <c r="L9" s="235"/>
      <c r="M9" s="235"/>
      <c r="N9" s="266" t="s">
        <v>146</v>
      </c>
      <c r="O9" s="267"/>
      <c r="P9" s="266" t="s">
        <v>147</v>
      </c>
      <c r="Q9" s="267"/>
      <c r="R9" s="266" t="s">
        <v>148</v>
      </c>
      <c r="S9" s="267"/>
      <c r="T9" s="260"/>
      <c r="U9" s="263"/>
      <c r="V9" s="271" t="s">
        <v>149</v>
      </c>
      <c r="W9" s="272"/>
      <c r="X9" s="272"/>
      <c r="Y9" s="272"/>
      <c r="Z9" s="272"/>
      <c r="AA9" s="272"/>
      <c r="AB9" s="272"/>
      <c r="AC9" s="272"/>
      <c r="AD9" s="272"/>
      <c r="AE9" s="272"/>
      <c r="AF9" s="273"/>
      <c r="AG9" s="274" t="s">
        <v>150</v>
      </c>
      <c r="AH9" s="274"/>
      <c r="AI9" s="274" t="s">
        <v>151</v>
      </c>
      <c r="AJ9" s="274"/>
      <c r="AK9" s="239"/>
      <c r="AL9" s="239"/>
      <c r="AM9" s="288"/>
      <c r="AN9" s="223"/>
      <c r="AO9" s="59" t="s">
        <v>152</v>
      </c>
      <c r="AP9" s="62">
        <f>MAX(AN15:AN49)</f>
        <v>35.477712192379329</v>
      </c>
      <c r="AQ9" s="63">
        <v>1</v>
      </c>
    </row>
    <row r="10" spans="1:57" ht="18.75" x14ac:dyDescent="0.4">
      <c r="A10" s="214"/>
      <c r="B10" s="255">
        <v>8</v>
      </c>
      <c r="C10" s="255"/>
      <c r="D10" s="255">
        <v>6</v>
      </c>
      <c r="E10" s="255"/>
      <c r="F10" s="255">
        <v>3</v>
      </c>
      <c r="G10" s="255"/>
      <c r="H10" s="255">
        <v>8</v>
      </c>
      <c r="I10" s="255"/>
      <c r="J10" s="255">
        <v>5</v>
      </c>
      <c r="K10" s="255"/>
      <c r="L10" s="236"/>
      <c r="M10" s="248"/>
      <c r="N10" s="256">
        <v>10</v>
      </c>
      <c r="O10" s="256"/>
      <c r="P10" s="256">
        <v>5</v>
      </c>
      <c r="Q10" s="256"/>
      <c r="R10" s="256">
        <v>5</v>
      </c>
      <c r="S10" s="256"/>
      <c r="T10" s="261"/>
      <c r="U10" s="264"/>
      <c r="V10" s="64">
        <v>5</v>
      </c>
      <c r="W10" s="64">
        <v>5</v>
      </c>
      <c r="X10" s="64">
        <v>5</v>
      </c>
      <c r="Y10" s="64">
        <v>3</v>
      </c>
      <c r="Z10" s="64">
        <v>3</v>
      </c>
      <c r="AA10" s="64">
        <v>5</v>
      </c>
      <c r="AB10" s="64">
        <v>3</v>
      </c>
      <c r="AC10" s="64">
        <v>5</v>
      </c>
      <c r="AD10" s="64">
        <v>5</v>
      </c>
      <c r="AE10" s="64">
        <v>3</v>
      </c>
      <c r="AF10" s="64">
        <v>3</v>
      </c>
      <c r="AG10" s="256">
        <v>2</v>
      </c>
      <c r="AH10" s="256"/>
      <c r="AI10" s="256">
        <v>3</v>
      </c>
      <c r="AJ10" s="256"/>
      <c r="AK10" s="240"/>
      <c r="AL10" s="239"/>
      <c r="AM10" s="288"/>
      <c r="AN10" s="223"/>
      <c r="AO10" s="59" t="s">
        <v>153</v>
      </c>
      <c r="AP10" s="65">
        <f>MIN(AN15:AN24)</f>
        <v>8.6213386309635176</v>
      </c>
      <c r="AQ10" s="66"/>
    </row>
    <row r="11" spans="1:57" x14ac:dyDescent="0.2">
      <c r="A11" s="213"/>
      <c r="B11" s="251">
        <f>MAX(B15:B49)</f>
        <v>171299361240</v>
      </c>
      <c r="C11" s="252"/>
      <c r="D11" s="252">
        <f>MAX(D15:D49)</f>
        <v>13000000000</v>
      </c>
      <c r="E11" s="252"/>
      <c r="F11" s="252">
        <f>MAX(F15:F49)</f>
        <v>0</v>
      </c>
      <c r="G11" s="252"/>
      <c r="H11" s="252">
        <f>MAX(H15:H49)</f>
        <v>197925443732283</v>
      </c>
      <c r="I11" s="252"/>
      <c r="J11" s="252">
        <f>MAX(J15:J49)</f>
        <v>303</v>
      </c>
      <c r="K11" s="252"/>
      <c r="L11" s="235"/>
      <c r="M11" s="235"/>
      <c r="N11" s="253">
        <f>MAX(N15:N49)</f>
        <v>4</v>
      </c>
      <c r="O11" s="254"/>
      <c r="P11" s="253">
        <f>MAX(P15:P49)</f>
        <v>1</v>
      </c>
      <c r="Q11" s="254"/>
      <c r="R11" s="253">
        <f>MAX(R15:R49)</f>
        <v>14</v>
      </c>
      <c r="S11" s="254"/>
      <c r="T11" s="260"/>
      <c r="U11" s="263"/>
      <c r="V11" s="281" t="s">
        <v>149</v>
      </c>
      <c r="W11" s="282"/>
      <c r="X11" s="282"/>
      <c r="Y11" s="282"/>
      <c r="Z11" s="282"/>
      <c r="AA11" s="282"/>
      <c r="AB11" s="282"/>
      <c r="AC11" s="282"/>
      <c r="AD11" s="282"/>
      <c r="AE11" s="282"/>
      <c r="AF11" s="283"/>
      <c r="AG11" s="287">
        <f>MAX(AG15:AG49)</f>
        <v>0</v>
      </c>
      <c r="AH11" s="287"/>
      <c r="AI11" s="287">
        <f>MAX(AI15:AI49)</f>
        <v>12</v>
      </c>
      <c r="AJ11" s="287"/>
      <c r="AK11" s="239"/>
      <c r="AL11" s="239"/>
      <c r="AM11" s="288"/>
      <c r="AN11" s="223"/>
      <c r="AO11" s="59" t="s">
        <v>154</v>
      </c>
      <c r="AP11" s="67">
        <f>COUNTA(AN15:AN49)</f>
        <v>35</v>
      </c>
      <c r="AQ11" s="68"/>
    </row>
    <row r="12" spans="1:57" x14ac:dyDescent="0.2">
      <c r="A12" s="213"/>
      <c r="B12" s="257">
        <f>SUM(B15:B49)</f>
        <v>887247565429</v>
      </c>
      <c r="C12" s="258"/>
      <c r="D12" s="258">
        <f>SUM(D15:D49)</f>
        <v>39663768071</v>
      </c>
      <c r="E12" s="258"/>
      <c r="F12" s="258">
        <f>SUM(F15:F49)</f>
        <v>0</v>
      </c>
      <c r="G12" s="258"/>
      <c r="H12" s="258">
        <f>SUM(H15:H49)</f>
        <v>198010330536142</v>
      </c>
      <c r="I12" s="258"/>
      <c r="J12" s="258">
        <f>SUM(J15:J49)</f>
        <v>2500</v>
      </c>
      <c r="K12" s="258"/>
      <c r="L12" s="235"/>
      <c r="M12" s="235"/>
      <c r="N12" s="269">
        <f>SUM(N15:N49)</f>
        <v>16</v>
      </c>
      <c r="O12" s="270"/>
      <c r="P12" s="269">
        <f>SUM(P15:P49)</f>
        <v>2</v>
      </c>
      <c r="Q12" s="270"/>
      <c r="R12" s="269">
        <f>SUM(R15:R49)</f>
        <v>66</v>
      </c>
      <c r="S12" s="270"/>
      <c r="T12" s="260"/>
      <c r="U12" s="263"/>
      <c r="V12" s="284"/>
      <c r="W12" s="285"/>
      <c r="X12" s="285"/>
      <c r="Y12" s="285"/>
      <c r="Z12" s="285"/>
      <c r="AA12" s="285"/>
      <c r="AB12" s="285"/>
      <c r="AC12" s="285"/>
      <c r="AD12" s="285"/>
      <c r="AE12" s="285"/>
      <c r="AF12" s="286"/>
      <c r="AG12" s="278">
        <f>SUM(AG15:AG49)</f>
        <v>0</v>
      </c>
      <c r="AH12" s="278"/>
      <c r="AI12" s="278">
        <f>SUM(AI15:AI49)</f>
        <v>26</v>
      </c>
      <c r="AJ12" s="278"/>
      <c r="AK12" s="239"/>
      <c r="AL12" s="239"/>
      <c r="AM12" s="288"/>
      <c r="AN12" s="223"/>
      <c r="AO12" s="59" t="s">
        <v>155</v>
      </c>
      <c r="AP12" s="65">
        <f>MEDIAN(AN15:AN24)</f>
        <v>15.105439664854504</v>
      </c>
      <c r="AQ12" s="66"/>
    </row>
    <row r="13" spans="1:57" ht="38.25" x14ac:dyDescent="0.2">
      <c r="A13" s="213"/>
      <c r="B13" s="69" t="s">
        <v>156</v>
      </c>
      <c r="C13" s="70" t="s">
        <v>157</v>
      </c>
      <c r="D13" s="71" t="s">
        <v>158</v>
      </c>
      <c r="E13" s="70" t="s">
        <v>157</v>
      </c>
      <c r="F13" s="71" t="s">
        <v>159</v>
      </c>
      <c r="G13" s="70" t="s">
        <v>157</v>
      </c>
      <c r="H13" s="71" t="s">
        <v>160</v>
      </c>
      <c r="I13" s="70" t="s">
        <v>157</v>
      </c>
      <c r="J13" s="71" t="s">
        <v>161</v>
      </c>
      <c r="K13" s="70" t="s">
        <v>157</v>
      </c>
      <c r="L13" s="235"/>
      <c r="M13" s="235"/>
      <c r="N13" s="72" t="s">
        <v>162</v>
      </c>
      <c r="O13" s="72" t="s">
        <v>157</v>
      </c>
      <c r="P13" s="72" t="s">
        <v>163</v>
      </c>
      <c r="Q13" s="72" t="s">
        <v>157</v>
      </c>
      <c r="R13" s="72" t="s">
        <v>164</v>
      </c>
      <c r="S13" s="72" t="s">
        <v>157</v>
      </c>
      <c r="T13" s="260"/>
      <c r="U13" s="263"/>
      <c r="V13" s="73" t="s">
        <v>165</v>
      </c>
      <c r="W13" s="73" t="s">
        <v>166</v>
      </c>
      <c r="X13" s="73" t="s">
        <v>165</v>
      </c>
      <c r="Y13" s="73" t="s">
        <v>167</v>
      </c>
      <c r="Z13" s="73" t="s">
        <v>167</v>
      </c>
      <c r="AA13" s="73" t="s">
        <v>165</v>
      </c>
      <c r="AB13" s="73" t="s">
        <v>167</v>
      </c>
      <c r="AC13" s="73" t="s">
        <v>165</v>
      </c>
      <c r="AD13" s="73" t="s">
        <v>165</v>
      </c>
      <c r="AE13" s="73" t="s">
        <v>167</v>
      </c>
      <c r="AF13" s="73" t="s">
        <v>167</v>
      </c>
      <c r="AG13" s="74" t="s">
        <v>168</v>
      </c>
      <c r="AH13" s="73" t="s">
        <v>157</v>
      </c>
      <c r="AI13" s="74" t="s">
        <v>169</v>
      </c>
      <c r="AJ13" s="73" t="s">
        <v>157</v>
      </c>
      <c r="AK13" s="239"/>
      <c r="AL13" s="239"/>
      <c r="AM13" s="288"/>
      <c r="AN13" s="223"/>
      <c r="AO13" s="75" t="s">
        <v>170</v>
      </c>
      <c r="AP13" s="76">
        <v>0.2</v>
      </c>
      <c r="AQ13" s="77"/>
    </row>
    <row r="14" spans="1:57" ht="13.5" thickBot="1" x14ac:dyDescent="0.25">
      <c r="A14" s="215"/>
      <c r="B14" s="78" t="s">
        <v>171</v>
      </c>
      <c r="C14" s="79" t="s">
        <v>172</v>
      </c>
      <c r="D14" s="79" t="s">
        <v>171</v>
      </c>
      <c r="E14" s="79" t="s">
        <v>172</v>
      </c>
      <c r="F14" s="79" t="s">
        <v>171</v>
      </c>
      <c r="G14" s="79" t="s">
        <v>172</v>
      </c>
      <c r="H14" s="79" t="s">
        <v>171</v>
      </c>
      <c r="I14" s="79" t="s">
        <v>172</v>
      </c>
      <c r="J14" s="79" t="s">
        <v>154</v>
      </c>
      <c r="K14" s="79" t="s">
        <v>172</v>
      </c>
      <c r="L14" s="237"/>
      <c r="M14" s="237"/>
      <c r="N14" s="80" t="s">
        <v>154</v>
      </c>
      <c r="O14" s="80" t="s">
        <v>172</v>
      </c>
      <c r="P14" s="80" t="s">
        <v>154</v>
      </c>
      <c r="Q14" s="80" t="s">
        <v>172</v>
      </c>
      <c r="R14" s="80" t="s">
        <v>154</v>
      </c>
      <c r="S14" s="80" t="s">
        <v>172</v>
      </c>
      <c r="T14" s="262"/>
      <c r="U14" s="265"/>
      <c r="V14" s="81" t="s">
        <v>172</v>
      </c>
      <c r="W14" s="81" t="s">
        <v>172</v>
      </c>
      <c r="X14" s="81" t="s">
        <v>172</v>
      </c>
      <c r="Y14" s="81" t="s">
        <v>172</v>
      </c>
      <c r="Z14" s="81" t="s">
        <v>172</v>
      </c>
      <c r="AA14" s="81" t="s">
        <v>172</v>
      </c>
      <c r="AB14" s="81" t="s">
        <v>172</v>
      </c>
      <c r="AC14" s="81" t="s">
        <v>172</v>
      </c>
      <c r="AD14" s="81" t="s">
        <v>172</v>
      </c>
      <c r="AE14" s="81" t="s">
        <v>172</v>
      </c>
      <c r="AF14" s="81" t="s">
        <v>172</v>
      </c>
      <c r="AG14" s="81" t="s">
        <v>154</v>
      </c>
      <c r="AH14" s="81" t="s">
        <v>172</v>
      </c>
      <c r="AI14" s="81" t="s">
        <v>154</v>
      </c>
      <c r="AJ14" s="81" t="s">
        <v>172</v>
      </c>
      <c r="AK14" s="241"/>
      <c r="AL14" s="241"/>
      <c r="AM14" s="82"/>
      <c r="AN14" s="224"/>
      <c r="AO14" s="83"/>
      <c r="AP14" s="83"/>
      <c r="AQ14" s="84"/>
    </row>
    <row r="15" spans="1:57" ht="15.75" x14ac:dyDescent="0.25">
      <c r="A15" s="85" t="s">
        <v>173</v>
      </c>
      <c r="B15" s="86">
        <v>53059027612</v>
      </c>
      <c r="C15" s="87">
        <f t="shared" ref="C15:C49" si="0">+$B$10*B15/$B$11</f>
        <v>2.4779556550785418</v>
      </c>
      <c r="D15" s="86">
        <v>3978527999</v>
      </c>
      <c r="E15" s="87">
        <f>IF(($D$11=0),"0 ",+$D$10*D15/$D$11)</f>
        <v>1.8362436918461538</v>
      </c>
      <c r="F15" s="86"/>
      <c r="G15" s="87" t="str">
        <f>IF(($F$11=0),"0 ",+$F$10*F15/$F$11)</f>
        <v xml:space="preserve">0 </v>
      </c>
      <c r="H15" s="86">
        <v>5160682525</v>
      </c>
      <c r="I15" s="87">
        <f t="shared" ref="I15:I49" si="1">+$H$10*H15/$H$11</f>
        <v>2.0859096951599283E-4</v>
      </c>
      <c r="J15" s="88">
        <v>261</v>
      </c>
      <c r="K15" s="87">
        <f>IF(($J$11=0),"0",+$J$10*J15/$J$11)</f>
        <v>4.3069306930693072</v>
      </c>
      <c r="L15" s="87">
        <f>+C15+E15+G15+I15+K15</f>
        <v>8.6213386309635176</v>
      </c>
      <c r="M15" s="89" t="str">
        <f>IF(L15&gt;=6,"ALTO IMPACTO","BAJO IMPACTO")</f>
        <v>ALTO IMPACTO</v>
      </c>
      <c r="N15" s="90">
        <v>0</v>
      </c>
      <c r="O15" s="87">
        <f>IF(($N$11=0),"0",+$N$10*N15/$N$11)</f>
        <v>0</v>
      </c>
      <c r="P15" s="90">
        <v>0</v>
      </c>
      <c r="Q15" s="87">
        <f>IF(($P$11=0),"0",+$P$10*P15/$P$11)</f>
        <v>0</v>
      </c>
      <c r="R15" s="90">
        <v>0</v>
      </c>
      <c r="S15" s="87">
        <f>IF(($R$11=0),"0",+$R$10*R15/$R$11)</f>
        <v>0</v>
      </c>
      <c r="T15" s="87">
        <f>+O15+Q15+S15</f>
        <v>0</v>
      </c>
      <c r="U15" s="91" t="str">
        <f>IF(T15&gt;=4,"ALTO IMPACTO","BAJO IMPACTO")</f>
        <v>BAJO IMPACTO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/>
      <c r="AH15" s="87" t="str">
        <f>IF(($AG$11=0),"0",+$AG$10*AG15/$AG$11)</f>
        <v>0</v>
      </c>
      <c r="AI15" s="90">
        <v>0</v>
      </c>
      <c r="AJ15" s="87">
        <f>IF(($AI$11=0),"0",+$AI$10*AI15/$AI$11)</f>
        <v>0</v>
      </c>
      <c r="AK15" s="92">
        <f t="shared" ref="AK15:AK49" si="2">V15+W15+X15+Y15+Z15+AA15+AB15+AC15+AD15+AE15+AF15+AH15+AJ15</f>
        <v>0</v>
      </c>
      <c r="AL15" s="93" t="str">
        <f>IF(AK15&gt;=10,"ALTO IMPACTO","BAJO IMPACTO")</f>
        <v>BAJO IMPACTO</v>
      </c>
      <c r="AM15" s="94"/>
      <c r="AN15" s="87">
        <f>+C15+E15+G15+I15+K15+O15+Q15+S15+V15+W15+X15+Y15+Z15+AA15+AB15+AC15+AD15+AE15+AF15+AH15+AJ15</f>
        <v>8.6213386309635176</v>
      </c>
      <c r="AO15" s="95">
        <f>+AN15*$AQ$9/$AP$9</f>
        <v>0.24300717544056843</v>
      </c>
      <c r="AP15" s="279" t="str">
        <f>IF(AO15&gt;=$AP$13,"ALTO IMPACTO","BAJO IMPACTO")</f>
        <v>ALTO IMPACTO</v>
      </c>
      <c r="AQ15" s="280"/>
      <c r="AR15" s="96"/>
    </row>
    <row r="16" spans="1:57" ht="15.75" x14ac:dyDescent="0.25">
      <c r="A16" s="85" t="s">
        <v>174</v>
      </c>
      <c r="B16" s="86">
        <v>33397826389</v>
      </c>
      <c r="C16" s="87">
        <f t="shared" si="0"/>
        <v>1.559740848873699</v>
      </c>
      <c r="D16" s="86">
        <v>1500000000</v>
      </c>
      <c r="E16" s="87">
        <f t="shared" ref="E16:E49" si="3">IF(($D$11=0),"0 ",+$D$10*D16/$D$11)</f>
        <v>0.69230769230769229</v>
      </c>
      <c r="F16" s="86"/>
      <c r="G16" s="87" t="str">
        <f t="shared" ref="G16:G49" si="4">IF(($F$11=0),"0 ",+$F$10*F16/$F$11)</f>
        <v xml:space="preserve">0 </v>
      </c>
      <c r="H16" s="86">
        <v>59350000</v>
      </c>
      <c r="I16" s="87">
        <f t="shared" si="1"/>
        <v>2.3988830897467726E-6</v>
      </c>
      <c r="J16" s="88">
        <v>3</v>
      </c>
      <c r="K16" s="87">
        <f t="shared" ref="K16:K49" si="5">IF(($J$11=0),"0",+$J$10*J16/$J$11)</f>
        <v>4.9504950495049507E-2</v>
      </c>
      <c r="L16" s="87">
        <f t="shared" ref="L16:L49" si="6">+C16+E16+G16+I16+K16</f>
        <v>2.301555890559531</v>
      </c>
      <c r="M16" s="97" t="str">
        <f t="shared" ref="M16:M49" si="7">IF(L16&gt;=6,"ALTO IMPACTO","BAJO IMPACTO")</f>
        <v>BAJO IMPACTO</v>
      </c>
      <c r="N16" s="90">
        <v>4</v>
      </c>
      <c r="O16" s="87">
        <f t="shared" ref="O16:O49" si="8">IF(($N$11=0),"0",+$N$10*N16/$N$11)</f>
        <v>10</v>
      </c>
      <c r="P16" s="90">
        <v>0</v>
      </c>
      <c r="Q16" s="87">
        <f t="shared" ref="Q16:Q49" si="9">IF(($P$11=0),"0",+$P$10*P16/$P$11)</f>
        <v>0</v>
      </c>
      <c r="R16" s="90">
        <v>5</v>
      </c>
      <c r="S16" s="87">
        <f t="shared" ref="S16:S49" si="10">IF(($R$11=0),"0",+$R$10*R16/$R$11)</f>
        <v>1.7857142857142858</v>
      </c>
      <c r="T16" s="87">
        <f t="shared" ref="T16:T49" si="11">+O16+Q16+S16</f>
        <v>11.785714285714286</v>
      </c>
      <c r="U16" s="98" t="str">
        <f t="shared" ref="U16:U49" si="12">IF(T16&gt;=4,"ALTO IMPACTO","BAJO IMPACTO")</f>
        <v>ALTO IMPACTO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90"/>
      <c r="AH16" s="87" t="str">
        <f t="shared" ref="AH16:AH49" si="13">IF(($AG$11=0),"0",+$AG$10*AG16/$AG$11)</f>
        <v>0</v>
      </c>
      <c r="AI16" s="90">
        <v>0</v>
      </c>
      <c r="AJ16" s="87">
        <f t="shared" ref="AJ16:AJ49" si="14">IF(($AI$11=0),"0",+$AI$10*AI16/$AI$11)</f>
        <v>0</v>
      </c>
      <c r="AK16" s="92">
        <f t="shared" si="2"/>
        <v>0</v>
      </c>
      <c r="AL16" s="97" t="str">
        <f t="shared" ref="AL16:AL48" si="15">IF(AK16&gt;=10,"ALTO IMPACTO","BAJO IMPACTO")</f>
        <v>BAJO IMPACTO</v>
      </c>
      <c r="AM16" s="94"/>
      <c r="AN16" s="87">
        <f t="shared" ref="AN16:AN49" si="16">+C16+E16+G16+I16+K16+O16+Q16+S16+V16+W16+X16+Y16+Z16+AA16+AB16+AC16+AD16+AE16+AF16+AH16+AJ16</f>
        <v>14.087270176273817</v>
      </c>
      <c r="AO16" s="95">
        <f t="shared" ref="AO16:AO49" si="17">+AN16*$AQ$9/$AP$9</f>
        <v>0.39707380509444984</v>
      </c>
      <c r="AP16" s="276" t="str">
        <f t="shared" ref="AP16:AP49" si="18">IF(AO16&gt;=$AP$13,"ALTO IMPACTO","BAJO IMPACTO")</f>
        <v>ALTO IMPACTO</v>
      </c>
      <c r="AQ16" s="277"/>
      <c r="BB16">
        <v>0</v>
      </c>
      <c r="BC16">
        <v>0</v>
      </c>
      <c r="BD16">
        <v>0</v>
      </c>
      <c r="BE16">
        <v>0</v>
      </c>
    </row>
    <row r="17" spans="1:57" ht="15.75" x14ac:dyDescent="0.25">
      <c r="A17" s="85" t="s">
        <v>175</v>
      </c>
      <c r="B17" s="86">
        <v>43785343162</v>
      </c>
      <c r="C17" s="87">
        <f t="shared" si="0"/>
        <v>2.0448572765267596</v>
      </c>
      <c r="D17" s="86">
        <v>1099395913</v>
      </c>
      <c r="E17" s="87">
        <f t="shared" si="3"/>
        <v>0.50741349830769233</v>
      </c>
      <c r="F17" s="86"/>
      <c r="G17" s="87" t="str">
        <f t="shared" si="4"/>
        <v xml:space="preserve">0 </v>
      </c>
      <c r="H17" s="86">
        <v>327800000</v>
      </c>
      <c r="I17" s="87">
        <f t="shared" si="1"/>
        <v>1.324943347630989E-5</v>
      </c>
      <c r="J17" s="88">
        <v>53</v>
      </c>
      <c r="K17" s="87">
        <f t="shared" si="5"/>
        <v>0.87458745874587462</v>
      </c>
      <c r="L17" s="87">
        <f t="shared" si="6"/>
        <v>3.4268714830138025</v>
      </c>
      <c r="M17" s="97" t="str">
        <f t="shared" si="7"/>
        <v>BAJO IMPACTO</v>
      </c>
      <c r="N17" s="90">
        <v>1</v>
      </c>
      <c r="O17" s="87">
        <f t="shared" si="8"/>
        <v>2.5</v>
      </c>
      <c r="P17" s="90">
        <v>0</v>
      </c>
      <c r="Q17" s="87">
        <f t="shared" si="9"/>
        <v>0</v>
      </c>
      <c r="R17" s="90">
        <v>0</v>
      </c>
      <c r="S17" s="87">
        <f t="shared" si="10"/>
        <v>0</v>
      </c>
      <c r="T17" s="87">
        <f t="shared" si="11"/>
        <v>2.5</v>
      </c>
      <c r="U17" s="98" t="str">
        <f t="shared" si="12"/>
        <v>BAJO IMPACTO</v>
      </c>
      <c r="V17" s="90">
        <v>0</v>
      </c>
      <c r="W17" s="90">
        <v>0</v>
      </c>
      <c r="X17" s="90">
        <v>0</v>
      </c>
      <c r="Y17" s="90">
        <v>0</v>
      </c>
      <c r="Z17" s="90"/>
      <c r="AA17" s="90">
        <v>3</v>
      </c>
      <c r="AB17" s="90">
        <v>1</v>
      </c>
      <c r="AC17" s="90">
        <v>0</v>
      </c>
      <c r="AD17" s="90">
        <v>3</v>
      </c>
      <c r="AE17" s="90">
        <v>0</v>
      </c>
      <c r="AF17" s="90">
        <v>0</v>
      </c>
      <c r="AG17" s="90"/>
      <c r="AH17" s="87" t="str">
        <f t="shared" si="13"/>
        <v>0</v>
      </c>
      <c r="AI17" s="90">
        <v>0</v>
      </c>
      <c r="AJ17" s="87">
        <f t="shared" si="14"/>
        <v>0</v>
      </c>
      <c r="AK17" s="92">
        <f t="shared" si="2"/>
        <v>7</v>
      </c>
      <c r="AL17" s="97" t="str">
        <f t="shared" si="15"/>
        <v>BAJO IMPACTO</v>
      </c>
      <c r="AM17" s="94"/>
      <c r="AN17" s="87">
        <f t="shared" si="16"/>
        <v>12.926871483013802</v>
      </c>
      <c r="AO17" s="95">
        <f t="shared" si="17"/>
        <v>0.3643659831535167</v>
      </c>
      <c r="AP17" s="276" t="str">
        <f t="shared" si="18"/>
        <v>ALTO IMPACTO</v>
      </c>
      <c r="AQ17" s="277"/>
      <c r="BB17">
        <v>3</v>
      </c>
      <c r="BC17">
        <v>5</v>
      </c>
      <c r="BD17">
        <v>3</v>
      </c>
      <c r="BE17">
        <v>1</v>
      </c>
    </row>
    <row r="18" spans="1:57" ht="15.75" x14ac:dyDescent="0.25">
      <c r="A18" s="85" t="s">
        <v>176</v>
      </c>
      <c r="B18" s="86">
        <v>57071859981</v>
      </c>
      <c r="C18" s="87">
        <f t="shared" si="0"/>
        <v>2.6653624190011604</v>
      </c>
      <c r="D18" s="86">
        <v>2614645576</v>
      </c>
      <c r="E18" s="87">
        <f t="shared" si="3"/>
        <v>1.2067594966153845</v>
      </c>
      <c r="F18" s="86"/>
      <c r="G18" s="87" t="str">
        <f t="shared" si="4"/>
        <v xml:space="preserve">0 </v>
      </c>
      <c r="H18" s="86">
        <v>13480590120</v>
      </c>
      <c r="I18" s="87">
        <f t="shared" si="1"/>
        <v>5.4487547900042819E-4</v>
      </c>
      <c r="J18" s="88">
        <v>135</v>
      </c>
      <c r="K18" s="87">
        <f t="shared" si="5"/>
        <v>2.2277227722772279</v>
      </c>
      <c r="L18" s="87">
        <f t="shared" si="6"/>
        <v>6.100389563372774</v>
      </c>
      <c r="M18" s="97" t="str">
        <f t="shared" si="7"/>
        <v>ALTO IMPACTO</v>
      </c>
      <c r="N18" s="90">
        <v>0</v>
      </c>
      <c r="O18" s="87">
        <f t="shared" si="8"/>
        <v>0</v>
      </c>
      <c r="P18" s="90">
        <v>0</v>
      </c>
      <c r="Q18" s="87">
        <f t="shared" si="9"/>
        <v>0</v>
      </c>
      <c r="R18" s="90">
        <v>1</v>
      </c>
      <c r="S18" s="87">
        <f t="shared" si="10"/>
        <v>0.35714285714285715</v>
      </c>
      <c r="T18" s="87">
        <f t="shared" si="11"/>
        <v>0.35714285714285715</v>
      </c>
      <c r="U18" s="98" t="str">
        <f t="shared" si="12"/>
        <v>BAJO IMPACTO</v>
      </c>
      <c r="V18" s="90">
        <v>0</v>
      </c>
      <c r="W18" s="90">
        <v>0</v>
      </c>
      <c r="X18" s="90">
        <v>0</v>
      </c>
      <c r="Y18" s="90">
        <v>0</v>
      </c>
      <c r="Z18" s="90"/>
      <c r="AA18" s="90"/>
      <c r="AB18" s="90">
        <v>0</v>
      </c>
      <c r="AC18" s="90">
        <v>0</v>
      </c>
      <c r="AD18" s="90">
        <v>3</v>
      </c>
      <c r="AE18" s="90">
        <v>0</v>
      </c>
      <c r="AF18" s="90">
        <v>0</v>
      </c>
      <c r="AG18" s="90"/>
      <c r="AH18" s="87" t="str">
        <f t="shared" si="13"/>
        <v>0</v>
      </c>
      <c r="AI18" s="90">
        <v>0</v>
      </c>
      <c r="AJ18" s="87">
        <f t="shared" si="14"/>
        <v>0</v>
      </c>
      <c r="AK18" s="92">
        <f t="shared" si="2"/>
        <v>3</v>
      </c>
      <c r="AL18" s="97" t="str">
        <f t="shared" si="15"/>
        <v>BAJO IMPACTO</v>
      </c>
      <c r="AM18" s="94"/>
      <c r="AN18" s="87">
        <f t="shared" si="16"/>
        <v>9.4575324205156299</v>
      </c>
      <c r="AO18" s="95">
        <f t="shared" si="17"/>
        <v>0.26657672764330964</v>
      </c>
      <c r="AP18" s="276" t="str">
        <f t="shared" si="18"/>
        <v>ALTO IMPACTO</v>
      </c>
      <c r="AQ18" s="277"/>
      <c r="BB18">
        <v>5</v>
      </c>
      <c r="BD18">
        <v>5</v>
      </c>
      <c r="BE18">
        <v>3</v>
      </c>
    </row>
    <row r="19" spans="1:57" ht="15.75" x14ac:dyDescent="0.25">
      <c r="A19" s="85" t="s">
        <v>177</v>
      </c>
      <c r="B19" s="86">
        <v>18673555747</v>
      </c>
      <c r="C19" s="87">
        <f t="shared" si="0"/>
        <v>0.8720899184597567</v>
      </c>
      <c r="D19" s="86">
        <v>2000000000</v>
      </c>
      <c r="E19" s="87">
        <f t="shared" si="3"/>
        <v>0.92307692307692313</v>
      </c>
      <c r="F19" s="86"/>
      <c r="G19" s="87" t="str">
        <f t="shared" si="4"/>
        <v xml:space="preserve">0 </v>
      </c>
      <c r="H19" s="86">
        <v>623336357</v>
      </c>
      <c r="I19" s="87">
        <f t="shared" si="1"/>
        <v>2.519479437290071E-5</v>
      </c>
      <c r="J19" s="88">
        <v>47</v>
      </c>
      <c r="K19" s="87">
        <f t="shared" si="5"/>
        <v>0.77557755775577553</v>
      </c>
      <c r="L19" s="87">
        <f t="shared" si="6"/>
        <v>2.570769594086828</v>
      </c>
      <c r="M19" s="97" t="str">
        <f t="shared" si="7"/>
        <v>BAJO IMPACTO</v>
      </c>
      <c r="N19" s="90">
        <v>0</v>
      </c>
      <c r="O19" s="87">
        <f t="shared" si="8"/>
        <v>0</v>
      </c>
      <c r="P19" s="90">
        <v>0</v>
      </c>
      <c r="Q19" s="87">
        <f t="shared" si="9"/>
        <v>0</v>
      </c>
      <c r="R19" s="90">
        <v>4</v>
      </c>
      <c r="S19" s="87">
        <f t="shared" si="10"/>
        <v>1.4285714285714286</v>
      </c>
      <c r="T19" s="87">
        <f t="shared" si="11"/>
        <v>1.4285714285714286</v>
      </c>
      <c r="U19" s="98" t="str">
        <f t="shared" si="12"/>
        <v>BAJO IMPACTO</v>
      </c>
      <c r="V19" s="90">
        <v>3</v>
      </c>
      <c r="W19" s="90">
        <v>0</v>
      </c>
      <c r="X19" s="90">
        <v>0</v>
      </c>
      <c r="Y19" s="90">
        <v>1</v>
      </c>
      <c r="Z19" s="90">
        <v>1</v>
      </c>
      <c r="AA19" s="90">
        <v>3</v>
      </c>
      <c r="AB19" s="90">
        <v>0</v>
      </c>
      <c r="AC19" s="90">
        <v>0</v>
      </c>
      <c r="AD19" s="90">
        <v>3</v>
      </c>
      <c r="AE19" s="90">
        <v>1</v>
      </c>
      <c r="AF19" s="90">
        <v>1</v>
      </c>
      <c r="AG19" s="90"/>
      <c r="AH19" s="87" t="str">
        <f t="shared" si="13"/>
        <v>0</v>
      </c>
      <c r="AI19" s="90">
        <v>0</v>
      </c>
      <c r="AJ19" s="87">
        <f t="shared" si="14"/>
        <v>0</v>
      </c>
      <c r="AK19" s="92">
        <f t="shared" si="2"/>
        <v>13</v>
      </c>
      <c r="AL19" s="97" t="str">
        <f t="shared" si="15"/>
        <v>ALTO IMPACTO</v>
      </c>
      <c r="AM19" s="94"/>
      <c r="AN19" s="87">
        <f t="shared" si="16"/>
        <v>16.999341022658257</v>
      </c>
      <c r="AO19" s="95">
        <f t="shared" si="17"/>
        <v>0.47915550276970065</v>
      </c>
      <c r="AP19" s="276" t="str">
        <f t="shared" si="18"/>
        <v>ALTO IMPACTO</v>
      </c>
      <c r="AQ19" s="277"/>
    </row>
    <row r="20" spans="1:57" ht="15.75" x14ac:dyDescent="0.25">
      <c r="A20" s="85" t="s">
        <v>178</v>
      </c>
      <c r="B20" s="86">
        <v>38716708655</v>
      </c>
      <c r="C20" s="87">
        <f t="shared" si="0"/>
        <v>1.8081425814895233</v>
      </c>
      <c r="D20" s="86">
        <v>47916980</v>
      </c>
      <c r="E20" s="87">
        <f t="shared" si="3"/>
        <v>2.2115529230769232E-2</v>
      </c>
      <c r="F20" s="86"/>
      <c r="G20" s="87" t="str">
        <f t="shared" si="4"/>
        <v xml:space="preserve">0 </v>
      </c>
      <c r="H20" s="86">
        <v>7069191679</v>
      </c>
      <c r="I20" s="87">
        <f t="shared" si="1"/>
        <v>2.8573149750516755E-4</v>
      </c>
      <c r="J20" s="88">
        <v>273</v>
      </c>
      <c r="K20" s="87">
        <f t="shared" si="5"/>
        <v>4.5049504950495045</v>
      </c>
      <c r="L20" s="87">
        <f t="shared" si="6"/>
        <v>6.3354943372673027</v>
      </c>
      <c r="M20" s="97" t="str">
        <f t="shared" si="7"/>
        <v>ALTO IMPACTO</v>
      </c>
      <c r="N20" s="90">
        <v>0</v>
      </c>
      <c r="O20" s="87">
        <f t="shared" si="8"/>
        <v>0</v>
      </c>
      <c r="P20" s="90">
        <v>0</v>
      </c>
      <c r="Q20" s="87">
        <f t="shared" si="9"/>
        <v>0</v>
      </c>
      <c r="R20" s="90">
        <v>7</v>
      </c>
      <c r="S20" s="87">
        <f t="shared" si="10"/>
        <v>2.5</v>
      </c>
      <c r="T20" s="87">
        <f t="shared" si="11"/>
        <v>2.5</v>
      </c>
      <c r="U20" s="98" t="str">
        <f t="shared" si="12"/>
        <v>BAJO IMPACTO</v>
      </c>
      <c r="V20" s="90">
        <v>0</v>
      </c>
      <c r="W20" s="90">
        <v>0</v>
      </c>
      <c r="X20" s="90">
        <v>0</v>
      </c>
      <c r="Y20" s="90">
        <v>1</v>
      </c>
      <c r="Z20" s="90">
        <v>1</v>
      </c>
      <c r="AA20" s="90">
        <v>0</v>
      </c>
      <c r="AB20" s="90">
        <v>1</v>
      </c>
      <c r="AC20" s="90">
        <v>0</v>
      </c>
      <c r="AD20" s="90">
        <v>3</v>
      </c>
      <c r="AE20" s="90">
        <v>1</v>
      </c>
      <c r="AF20" s="90">
        <v>1</v>
      </c>
      <c r="AG20" s="90"/>
      <c r="AH20" s="87" t="str">
        <f t="shared" si="13"/>
        <v>0</v>
      </c>
      <c r="AI20" s="90">
        <v>3</v>
      </c>
      <c r="AJ20" s="87">
        <f t="shared" si="14"/>
        <v>0.75</v>
      </c>
      <c r="AK20" s="92">
        <f t="shared" si="2"/>
        <v>8.75</v>
      </c>
      <c r="AL20" s="97" t="str">
        <f t="shared" si="15"/>
        <v>BAJO IMPACTO</v>
      </c>
      <c r="AM20" s="94"/>
      <c r="AN20" s="87">
        <f t="shared" si="16"/>
        <v>17.585494337267303</v>
      </c>
      <c r="AO20" s="95">
        <f t="shared" si="17"/>
        <v>0.49567723651145396</v>
      </c>
      <c r="AP20" s="276" t="str">
        <f t="shared" si="18"/>
        <v>ALTO IMPACTO</v>
      </c>
      <c r="AQ20" s="277"/>
    </row>
    <row r="21" spans="1:57" ht="15.75" x14ac:dyDescent="0.25">
      <c r="A21" s="85" t="s">
        <v>179</v>
      </c>
      <c r="B21" s="86">
        <v>171299361240</v>
      </c>
      <c r="C21" s="87">
        <f t="shared" si="0"/>
        <v>8</v>
      </c>
      <c r="D21" s="86">
        <v>13000000000</v>
      </c>
      <c r="E21" s="87">
        <f t="shared" si="3"/>
        <v>6</v>
      </c>
      <c r="F21" s="86"/>
      <c r="G21" s="87" t="str">
        <f t="shared" si="4"/>
        <v xml:space="preserve">0 </v>
      </c>
      <c r="H21" s="86">
        <v>4133772308</v>
      </c>
      <c r="I21" s="87">
        <f t="shared" si="1"/>
        <v>1.670840183070714E-4</v>
      </c>
      <c r="J21" s="88">
        <v>33</v>
      </c>
      <c r="K21" s="87">
        <f t="shared" si="5"/>
        <v>0.54455445544554459</v>
      </c>
      <c r="L21" s="87">
        <f t="shared" si="6"/>
        <v>14.54472153946385</v>
      </c>
      <c r="M21" s="97" t="str">
        <f t="shared" si="7"/>
        <v>ALTO IMPACTO</v>
      </c>
      <c r="N21" s="90">
        <v>0</v>
      </c>
      <c r="O21" s="87">
        <f t="shared" si="8"/>
        <v>0</v>
      </c>
      <c r="P21" s="90">
        <v>0</v>
      </c>
      <c r="Q21" s="87">
        <f t="shared" si="9"/>
        <v>0</v>
      </c>
      <c r="R21" s="90">
        <v>0</v>
      </c>
      <c r="S21" s="87">
        <f t="shared" si="10"/>
        <v>0</v>
      </c>
      <c r="T21" s="87">
        <f t="shared" si="11"/>
        <v>0</v>
      </c>
      <c r="U21" s="98" t="str">
        <f t="shared" si="12"/>
        <v>BAJO IMPACTO</v>
      </c>
      <c r="V21" s="90">
        <v>0</v>
      </c>
      <c r="W21" s="90">
        <v>0</v>
      </c>
      <c r="X21" s="90">
        <v>3</v>
      </c>
      <c r="Y21" s="90"/>
      <c r="Z21" s="90"/>
      <c r="AA21" s="90">
        <v>0</v>
      </c>
      <c r="AB21" s="90">
        <v>0</v>
      </c>
      <c r="AC21" s="90">
        <v>0</v>
      </c>
      <c r="AD21" s="90">
        <v>3</v>
      </c>
      <c r="AE21" s="90">
        <v>0</v>
      </c>
      <c r="AF21" s="90">
        <v>0</v>
      </c>
      <c r="AG21" s="90"/>
      <c r="AH21" s="87" t="str">
        <f t="shared" si="13"/>
        <v>0</v>
      </c>
      <c r="AI21" s="90">
        <v>1</v>
      </c>
      <c r="AJ21" s="87">
        <f t="shared" si="14"/>
        <v>0.25</v>
      </c>
      <c r="AK21" s="92">
        <f t="shared" si="2"/>
        <v>6.25</v>
      </c>
      <c r="AL21" s="97" t="str">
        <f t="shared" si="15"/>
        <v>BAJO IMPACTO</v>
      </c>
      <c r="AM21" s="94"/>
      <c r="AN21" s="87">
        <f t="shared" si="16"/>
        <v>20.79472153946385</v>
      </c>
      <c r="AO21" s="95">
        <f t="shared" si="17"/>
        <v>0.58613479433802362</v>
      </c>
      <c r="AP21" s="276" t="str">
        <f t="shared" si="18"/>
        <v>ALTO IMPACTO</v>
      </c>
      <c r="AQ21" s="277"/>
    </row>
    <row r="22" spans="1:57" ht="15.75" x14ac:dyDescent="0.25">
      <c r="A22" s="85" t="s">
        <v>180</v>
      </c>
      <c r="B22" s="86">
        <v>35804677339</v>
      </c>
      <c r="C22" s="87">
        <f t="shared" si="0"/>
        <v>1.6721452820287235</v>
      </c>
      <c r="D22" s="86">
        <v>736920736</v>
      </c>
      <c r="E22" s="87">
        <f t="shared" si="3"/>
        <v>0.34011726276923077</v>
      </c>
      <c r="F22" s="86"/>
      <c r="G22" s="87" t="str">
        <f t="shared" si="4"/>
        <v xml:space="preserve">0 </v>
      </c>
      <c r="H22" s="86">
        <v>875529968</v>
      </c>
      <c r="I22" s="87">
        <f t="shared" si="1"/>
        <v>3.5388273543415885E-5</v>
      </c>
      <c r="J22" s="88">
        <v>45</v>
      </c>
      <c r="K22" s="87">
        <f t="shared" si="5"/>
        <v>0.74257425742574257</v>
      </c>
      <c r="L22" s="87">
        <f t="shared" si="6"/>
        <v>2.75487219049724</v>
      </c>
      <c r="M22" s="97" t="str">
        <f t="shared" si="7"/>
        <v>BAJO IMPACTO</v>
      </c>
      <c r="N22" s="90">
        <v>0</v>
      </c>
      <c r="O22" s="87">
        <f t="shared" si="8"/>
        <v>0</v>
      </c>
      <c r="P22" s="90">
        <v>0</v>
      </c>
      <c r="Q22" s="87">
        <f t="shared" si="9"/>
        <v>0</v>
      </c>
      <c r="R22" s="90">
        <v>0</v>
      </c>
      <c r="S22" s="87">
        <f t="shared" si="10"/>
        <v>0</v>
      </c>
      <c r="T22" s="87">
        <f t="shared" si="11"/>
        <v>0</v>
      </c>
      <c r="U22" s="98" t="str">
        <f t="shared" si="12"/>
        <v>BAJO IMPACTO</v>
      </c>
      <c r="V22" s="90">
        <v>0</v>
      </c>
      <c r="W22" s="90">
        <v>0</v>
      </c>
      <c r="X22" s="90">
        <v>0</v>
      </c>
      <c r="Y22" s="90">
        <v>1</v>
      </c>
      <c r="Z22" s="90"/>
      <c r="AA22" s="90">
        <v>3</v>
      </c>
      <c r="AB22" s="90">
        <v>1</v>
      </c>
      <c r="AC22" s="90">
        <v>0</v>
      </c>
      <c r="AD22" s="90">
        <v>3</v>
      </c>
      <c r="AE22" s="90">
        <v>0</v>
      </c>
      <c r="AF22" s="90">
        <v>0</v>
      </c>
      <c r="AG22" s="90"/>
      <c r="AH22" s="87" t="str">
        <f t="shared" si="13"/>
        <v>0</v>
      </c>
      <c r="AI22" s="90">
        <v>1</v>
      </c>
      <c r="AJ22" s="87">
        <f t="shared" si="14"/>
        <v>0.25</v>
      </c>
      <c r="AK22" s="92">
        <f t="shared" si="2"/>
        <v>8.25</v>
      </c>
      <c r="AL22" s="97" t="str">
        <f t="shared" si="15"/>
        <v>BAJO IMPACTO</v>
      </c>
      <c r="AM22" s="94"/>
      <c r="AN22" s="87">
        <f t="shared" si="16"/>
        <v>11.00487219049724</v>
      </c>
      <c r="AO22" s="95">
        <f t="shared" si="17"/>
        <v>0.31019114566415318</v>
      </c>
      <c r="AP22" s="276" t="str">
        <f t="shared" si="18"/>
        <v>ALTO IMPACTO</v>
      </c>
      <c r="AQ22" s="277"/>
    </row>
    <row r="23" spans="1:57" ht="15.75" x14ac:dyDescent="0.25">
      <c r="A23" s="85" t="s">
        <v>181</v>
      </c>
      <c r="B23" s="86">
        <v>33341503444</v>
      </c>
      <c r="C23" s="87">
        <f t="shared" si="0"/>
        <v>1.5571104621825969</v>
      </c>
      <c r="D23" s="86">
        <v>3533218054</v>
      </c>
      <c r="E23" s="87">
        <f t="shared" si="3"/>
        <v>1.630716024923077</v>
      </c>
      <c r="F23" s="86"/>
      <c r="G23" s="87" t="str">
        <f t="shared" si="4"/>
        <v xml:space="preserve">0 </v>
      </c>
      <c r="H23" s="86">
        <v>8728509798</v>
      </c>
      <c r="I23" s="87">
        <f t="shared" si="1"/>
        <v>3.5279990822428337E-4</v>
      </c>
      <c r="J23" s="88">
        <v>254</v>
      </c>
      <c r="K23" s="87">
        <f t="shared" si="5"/>
        <v>4.1914191419141913</v>
      </c>
      <c r="L23" s="87">
        <f t="shared" si="6"/>
        <v>7.3795984289280891</v>
      </c>
      <c r="M23" s="97" t="str">
        <f t="shared" si="7"/>
        <v>ALTO IMPACTO</v>
      </c>
      <c r="N23" s="90">
        <v>0</v>
      </c>
      <c r="O23" s="87">
        <f t="shared" si="8"/>
        <v>0</v>
      </c>
      <c r="P23" s="90">
        <v>0</v>
      </c>
      <c r="Q23" s="87">
        <f t="shared" si="9"/>
        <v>0</v>
      </c>
      <c r="R23" s="90">
        <v>5</v>
      </c>
      <c r="S23" s="87">
        <f t="shared" si="10"/>
        <v>1.7857142857142858</v>
      </c>
      <c r="T23" s="87">
        <f t="shared" si="11"/>
        <v>1.7857142857142858</v>
      </c>
      <c r="U23" s="98" t="str">
        <f t="shared" si="12"/>
        <v>BAJO IMPACTO</v>
      </c>
      <c r="V23" s="90">
        <v>0</v>
      </c>
      <c r="W23" s="90">
        <v>0</v>
      </c>
      <c r="X23" s="90">
        <v>3</v>
      </c>
      <c r="Y23" s="90"/>
      <c r="Z23" s="90"/>
      <c r="AA23" s="90">
        <v>0</v>
      </c>
      <c r="AB23" s="90">
        <v>1</v>
      </c>
      <c r="AC23" s="90">
        <v>3</v>
      </c>
      <c r="AD23" s="90">
        <v>3</v>
      </c>
      <c r="AE23" s="90">
        <v>1</v>
      </c>
      <c r="AF23" s="90">
        <v>1</v>
      </c>
      <c r="AG23" s="90"/>
      <c r="AH23" s="87" t="str">
        <f t="shared" si="13"/>
        <v>0</v>
      </c>
      <c r="AI23" s="90">
        <v>1</v>
      </c>
      <c r="AJ23" s="87">
        <f t="shared" si="14"/>
        <v>0.25</v>
      </c>
      <c r="AK23" s="92">
        <f t="shared" si="2"/>
        <v>12.25</v>
      </c>
      <c r="AL23" s="97" t="str">
        <f t="shared" si="15"/>
        <v>ALTO IMPACTO</v>
      </c>
      <c r="AM23" s="94"/>
      <c r="AN23" s="87">
        <f t="shared" si="16"/>
        <v>21.415312714642376</v>
      </c>
      <c r="AO23" s="95">
        <f t="shared" si="17"/>
        <v>0.60362721808320041</v>
      </c>
      <c r="AP23" s="276" t="str">
        <f t="shared" si="18"/>
        <v>ALTO IMPACTO</v>
      </c>
      <c r="AQ23" s="277"/>
    </row>
    <row r="24" spans="1:57" ht="15.75" x14ac:dyDescent="0.25">
      <c r="A24" s="85" t="s">
        <v>182</v>
      </c>
      <c r="B24" s="86">
        <v>9899532577</v>
      </c>
      <c r="C24" s="87">
        <f t="shared" si="0"/>
        <v>0.46232665459295907</v>
      </c>
      <c r="D24" s="86">
        <v>0</v>
      </c>
      <c r="E24" s="87">
        <f t="shared" si="3"/>
        <v>0</v>
      </c>
      <c r="F24" s="86"/>
      <c r="G24" s="87" t="str">
        <f t="shared" si="4"/>
        <v xml:space="preserve">0 </v>
      </c>
      <c r="H24" s="86">
        <v>935270560</v>
      </c>
      <c r="I24" s="87">
        <f t="shared" si="1"/>
        <v>3.7802944072822144E-5</v>
      </c>
      <c r="J24" s="88">
        <v>105</v>
      </c>
      <c r="K24" s="87">
        <f t="shared" si="5"/>
        <v>1.7326732673267327</v>
      </c>
      <c r="L24" s="87">
        <f t="shared" si="6"/>
        <v>2.1950377248637647</v>
      </c>
      <c r="M24" s="97" t="str">
        <f t="shared" si="7"/>
        <v>BAJO IMPACTO</v>
      </c>
      <c r="N24" s="90">
        <v>2</v>
      </c>
      <c r="O24" s="87">
        <f t="shared" si="8"/>
        <v>5</v>
      </c>
      <c r="P24" s="90">
        <v>1</v>
      </c>
      <c r="Q24" s="87">
        <f t="shared" si="9"/>
        <v>5</v>
      </c>
      <c r="R24" s="90">
        <v>11</v>
      </c>
      <c r="S24" s="87">
        <f t="shared" si="10"/>
        <v>3.9285714285714284</v>
      </c>
      <c r="T24" s="87">
        <f t="shared" si="11"/>
        <v>13.928571428571429</v>
      </c>
      <c r="U24" s="98" t="str">
        <f t="shared" si="12"/>
        <v>ALTO IMPACTO</v>
      </c>
      <c r="V24" s="90">
        <v>0</v>
      </c>
      <c r="W24" s="90">
        <v>0</v>
      </c>
      <c r="X24" s="90">
        <v>0</v>
      </c>
      <c r="Y24" s="90">
        <v>0</v>
      </c>
      <c r="Z24" s="90">
        <v>0</v>
      </c>
      <c r="AA24" s="90">
        <v>0</v>
      </c>
      <c r="AB24" s="90">
        <v>0</v>
      </c>
      <c r="AC24" s="90">
        <v>0</v>
      </c>
      <c r="AD24" s="90">
        <v>0</v>
      </c>
      <c r="AE24" s="90">
        <v>0</v>
      </c>
      <c r="AF24" s="90">
        <v>0</v>
      </c>
      <c r="AG24" s="90"/>
      <c r="AH24" s="87" t="str">
        <f t="shared" si="13"/>
        <v>0</v>
      </c>
      <c r="AI24" s="90">
        <v>0</v>
      </c>
      <c r="AJ24" s="87">
        <f t="shared" si="14"/>
        <v>0</v>
      </c>
      <c r="AK24" s="92">
        <f t="shared" si="2"/>
        <v>0</v>
      </c>
      <c r="AL24" s="97" t="str">
        <f t="shared" si="15"/>
        <v>BAJO IMPACTO</v>
      </c>
      <c r="AM24" s="94"/>
      <c r="AN24" s="87">
        <f t="shared" si="16"/>
        <v>16.123609153435194</v>
      </c>
      <c r="AO24" s="95">
        <f t="shared" si="17"/>
        <v>0.45447150216463428</v>
      </c>
      <c r="AP24" s="276" t="str">
        <f t="shared" si="18"/>
        <v>ALTO IMPACTO</v>
      </c>
      <c r="AQ24" s="277"/>
    </row>
    <row r="25" spans="1:57" ht="15.75" x14ac:dyDescent="0.25">
      <c r="A25" s="85" t="s">
        <v>65</v>
      </c>
      <c r="B25" s="86">
        <v>18487432844</v>
      </c>
      <c r="C25" s="87">
        <f t="shared" si="0"/>
        <v>0.86339763138278469</v>
      </c>
      <c r="D25" s="86">
        <v>2454930628</v>
      </c>
      <c r="E25" s="87">
        <f t="shared" si="3"/>
        <v>1.1330449052307692</v>
      </c>
      <c r="F25" s="86"/>
      <c r="G25" s="87" t="str">
        <f t="shared" si="4"/>
        <v xml:space="preserve">0 </v>
      </c>
      <c r="H25" s="86">
        <v>1996121352</v>
      </c>
      <c r="I25" s="87">
        <f t="shared" si="1"/>
        <v>8.0681748212220136E-5</v>
      </c>
      <c r="J25" s="88">
        <v>229</v>
      </c>
      <c r="K25" s="87">
        <f t="shared" si="5"/>
        <v>3.778877887788779</v>
      </c>
      <c r="L25" s="87">
        <f t="shared" si="6"/>
        <v>5.7754011061505448</v>
      </c>
      <c r="M25" s="97" t="str">
        <f t="shared" si="7"/>
        <v>BAJO IMPACTO</v>
      </c>
      <c r="N25" s="90">
        <v>0</v>
      </c>
      <c r="O25" s="87">
        <f t="shared" si="8"/>
        <v>0</v>
      </c>
      <c r="P25" s="90">
        <v>0</v>
      </c>
      <c r="Q25" s="87">
        <f t="shared" si="9"/>
        <v>0</v>
      </c>
      <c r="R25" s="90">
        <v>2</v>
      </c>
      <c r="S25" s="87">
        <f t="shared" si="10"/>
        <v>0.7142857142857143</v>
      </c>
      <c r="T25" s="87">
        <f t="shared" si="11"/>
        <v>0.7142857142857143</v>
      </c>
      <c r="U25" s="98" t="str">
        <f t="shared" si="12"/>
        <v>BAJO IMPACTO</v>
      </c>
      <c r="V25" s="90">
        <v>0</v>
      </c>
      <c r="W25" s="90">
        <v>0</v>
      </c>
      <c r="X25" s="90">
        <v>0</v>
      </c>
      <c r="Y25" s="90">
        <v>1</v>
      </c>
      <c r="Z25" s="90"/>
      <c r="AA25" s="90"/>
      <c r="AB25" s="90">
        <v>0</v>
      </c>
      <c r="AC25" s="90">
        <v>0</v>
      </c>
      <c r="AD25" s="90">
        <v>3</v>
      </c>
      <c r="AE25" s="90">
        <v>0</v>
      </c>
      <c r="AF25" s="90">
        <v>0</v>
      </c>
      <c r="AG25" s="90"/>
      <c r="AH25" s="87" t="str">
        <f t="shared" si="13"/>
        <v>0</v>
      </c>
      <c r="AI25" s="90">
        <v>2</v>
      </c>
      <c r="AJ25" s="87">
        <f t="shared" si="14"/>
        <v>0.5</v>
      </c>
      <c r="AK25" s="92">
        <f t="shared" si="2"/>
        <v>4.5</v>
      </c>
      <c r="AL25" s="97" t="str">
        <f t="shared" si="15"/>
        <v>BAJO IMPACTO</v>
      </c>
      <c r="AM25" s="94"/>
      <c r="AN25" s="87">
        <f t="shared" si="16"/>
        <v>10.989686820436258</v>
      </c>
      <c r="AO25" s="95">
        <f t="shared" si="17"/>
        <v>0.30976312003559409</v>
      </c>
      <c r="AP25" s="276" t="str">
        <f t="shared" si="18"/>
        <v>ALTO IMPACTO</v>
      </c>
      <c r="AQ25" s="277"/>
    </row>
    <row r="26" spans="1:57" ht="15.75" x14ac:dyDescent="0.25">
      <c r="A26" s="85" t="s">
        <v>183</v>
      </c>
      <c r="B26" s="86">
        <v>32654305754</v>
      </c>
      <c r="C26" s="87">
        <f t="shared" si="0"/>
        <v>1.5250170470046056</v>
      </c>
      <c r="D26" s="86">
        <v>0</v>
      </c>
      <c r="E26" s="87">
        <f t="shared" si="3"/>
        <v>0</v>
      </c>
      <c r="F26" s="86"/>
      <c r="G26" s="87" t="str">
        <f t="shared" si="4"/>
        <v xml:space="preserve">0 </v>
      </c>
      <c r="H26" s="86">
        <v>1288979371</v>
      </c>
      <c r="I26" s="87">
        <f t="shared" si="1"/>
        <v>5.2099592521050234E-5</v>
      </c>
      <c r="J26" s="88">
        <v>78</v>
      </c>
      <c r="K26" s="87">
        <f t="shared" si="5"/>
        <v>1.2871287128712872</v>
      </c>
      <c r="L26" s="87">
        <f t="shared" si="6"/>
        <v>2.8121978594684141</v>
      </c>
      <c r="M26" s="97" t="str">
        <f t="shared" si="7"/>
        <v>BAJO IMPACTO</v>
      </c>
      <c r="N26" s="90">
        <v>3</v>
      </c>
      <c r="O26" s="87">
        <f t="shared" si="8"/>
        <v>7.5</v>
      </c>
      <c r="P26" s="90">
        <v>0</v>
      </c>
      <c r="Q26" s="87">
        <f t="shared" si="9"/>
        <v>0</v>
      </c>
      <c r="R26" s="90">
        <v>6</v>
      </c>
      <c r="S26" s="87">
        <f t="shared" si="10"/>
        <v>2.1428571428571428</v>
      </c>
      <c r="T26" s="87">
        <f t="shared" si="11"/>
        <v>9.6428571428571423</v>
      </c>
      <c r="U26" s="98" t="str">
        <f t="shared" si="12"/>
        <v>ALTO IMPACTO</v>
      </c>
      <c r="V26" s="90">
        <v>0</v>
      </c>
      <c r="W26" s="90">
        <v>0</v>
      </c>
      <c r="X26" s="90">
        <v>3</v>
      </c>
      <c r="Y26" s="90">
        <v>0</v>
      </c>
      <c r="Z26" s="90">
        <v>3</v>
      </c>
      <c r="AA26" s="90">
        <v>0</v>
      </c>
      <c r="AB26" s="90">
        <v>0</v>
      </c>
      <c r="AC26" s="90">
        <v>0</v>
      </c>
      <c r="AD26" s="90">
        <v>3</v>
      </c>
      <c r="AE26" s="90">
        <v>0</v>
      </c>
      <c r="AF26" s="90">
        <v>1</v>
      </c>
      <c r="AG26" s="90"/>
      <c r="AH26" s="87" t="str">
        <f t="shared" si="13"/>
        <v>0</v>
      </c>
      <c r="AI26" s="90">
        <v>2</v>
      </c>
      <c r="AJ26" s="87">
        <f t="shared" si="14"/>
        <v>0.5</v>
      </c>
      <c r="AK26" s="92">
        <f t="shared" si="2"/>
        <v>10.5</v>
      </c>
      <c r="AL26" s="97" t="str">
        <f t="shared" si="15"/>
        <v>ALTO IMPACTO</v>
      </c>
      <c r="AM26" s="94"/>
      <c r="AN26" s="87">
        <f t="shared" si="16"/>
        <v>22.955055002325558</v>
      </c>
      <c r="AO26" s="95">
        <f t="shared" si="17"/>
        <v>0.64702748807056232</v>
      </c>
      <c r="AP26" s="276" t="str">
        <f t="shared" si="18"/>
        <v>ALTO IMPACTO</v>
      </c>
      <c r="AQ26" s="277"/>
    </row>
    <row r="27" spans="1:57" ht="15.75" x14ac:dyDescent="0.25">
      <c r="A27" s="85" t="s">
        <v>68</v>
      </c>
      <c r="B27" s="86">
        <v>81167987866</v>
      </c>
      <c r="C27" s="87">
        <f t="shared" si="0"/>
        <v>3.7906965806967183</v>
      </c>
      <c r="D27" s="86">
        <v>404036753</v>
      </c>
      <c r="E27" s="87">
        <f t="shared" si="3"/>
        <v>0.18647850138461539</v>
      </c>
      <c r="F27" s="86"/>
      <c r="G27" s="87" t="str">
        <f t="shared" si="4"/>
        <v xml:space="preserve">0 </v>
      </c>
      <c r="H27" s="86">
        <v>13288474258</v>
      </c>
      <c r="I27" s="87">
        <f t="shared" si="1"/>
        <v>5.3711029799581274E-4</v>
      </c>
      <c r="J27" s="88">
        <v>303</v>
      </c>
      <c r="K27" s="87">
        <f t="shared" si="5"/>
        <v>5</v>
      </c>
      <c r="L27" s="87">
        <f t="shared" si="6"/>
        <v>8.9777121923793288</v>
      </c>
      <c r="M27" s="97" t="str">
        <f t="shared" si="7"/>
        <v>ALTO IMPACTO</v>
      </c>
      <c r="N27" s="90">
        <v>1</v>
      </c>
      <c r="O27" s="87">
        <f t="shared" si="8"/>
        <v>2.5</v>
      </c>
      <c r="P27" s="90">
        <v>0</v>
      </c>
      <c r="Q27" s="87">
        <f t="shared" si="9"/>
        <v>0</v>
      </c>
      <c r="R27" s="90">
        <v>14</v>
      </c>
      <c r="S27" s="87">
        <f t="shared" si="10"/>
        <v>5</v>
      </c>
      <c r="T27" s="87">
        <f t="shared" si="11"/>
        <v>7.5</v>
      </c>
      <c r="U27" s="98" t="str">
        <f t="shared" si="12"/>
        <v>ALTO IMPACTO</v>
      </c>
      <c r="V27" s="90">
        <v>3</v>
      </c>
      <c r="W27" s="90">
        <v>0</v>
      </c>
      <c r="X27" s="90">
        <v>3</v>
      </c>
      <c r="Y27" s="90">
        <v>1</v>
      </c>
      <c r="Z27" s="90">
        <v>3</v>
      </c>
      <c r="AA27" s="90">
        <v>5</v>
      </c>
      <c r="AB27" s="90">
        <v>1</v>
      </c>
      <c r="AC27" s="90">
        <v>0</v>
      </c>
      <c r="AD27" s="90">
        <v>3</v>
      </c>
      <c r="AE27" s="90">
        <v>0</v>
      </c>
      <c r="AF27" s="90">
        <v>0</v>
      </c>
      <c r="AG27" s="90"/>
      <c r="AH27" s="87" t="str">
        <f t="shared" si="13"/>
        <v>0</v>
      </c>
      <c r="AI27" s="90">
        <v>0</v>
      </c>
      <c r="AJ27" s="87">
        <f t="shared" si="14"/>
        <v>0</v>
      </c>
      <c r="AK27" s="92">
        <f t="shared" si="2"/>
        <v>19</v>
      </c>
      <c r="AL27" s="97" t="str">
        <f t="shared" si="15"/>
        <v>ALTO IMPACTO</v>
      </c>
      <c r="AM27" s="94"/>
      <c r="AN27" s="87">
        <f t="shared" si="16"/>
        <v>35.477712192379329</v>
      </c>
      <c r="AO27" s="95">
        <f t="shared" si="17"/>
        <v>1</v>
      </c>
      <c r="AP27" s="276" t="str">
        <f t="shared" si="18"/>
        <v>ALTO IMPACTO</v>
      </c>
      <c r="AQ27" s="277"/>
    </row>
    <row r="28" spans="1:57" ht="15.75" x14ac:dyDescent="0.25">
      <c r="A28" s="85" t="s">
        <v>184</v>
      </c>
      <c r="B28" s="86">
        <v>25619518394</v>
      </c>
      <c r="C28" s="87">
        <f t="shared" si="0"/>
        <v>1.1964793427620839</v>
      </c>
      <c r="D28" s="86">
        <v>2320510877</v>
      </c>
      <c r="E28" s="87">
        <f t="shared" si="3"/>
        <v>1.0710050201538461</v>
      </c>
      <c r="F28" s="86"/>
      <c r="G28" s="87" t="str">
        <f t="shared" si="4"/>
        <v xml:space="preserve">0 </v>
      </c>
      <c r="H28" s="86">
        <v>3828266234</v>
      </c>
      <c r="I28" s="87">
        <f t="shared" si="1"/>
        <v>1.5473568882546184E-4</v>
      </c>
      <c r="J28" s="88">
        <v>51</v>
      </c>
      <c r="K28" s="87">
        <f t="shared" si="5"/>
        <v>0.84158415841584155</v>
      </c>
      <c r="L28" s="87">
        <f t="shared" si="6"/>
        <v>3.1092232570205969</v>
      </c>
      <c r="M28" s="97" t="str">
        <f t="shared" si="7"/>
        <v>BAJO IMPACTO</v>
      </c>
      <c r="N28" s="90">
        <v>0</v>
      </c>
      <c r="O28" s="87">
        <f t="shared" si="8"/>
        <v>0</v>
      </c>
      <c r="P28" s="90">
        <v>0</v>
      </c>
      <c r="Q28" s="87">
        <f t="shared" si="9"/>
        <v>0</v>
      </c>
      <c r="R28" s="90">
        <v>0</v>
      </c>
      <c r="S28" s="87">
        <f t="shared" si="10"/>
        <v>0</v>
      </c>
      <c r="T28" s="87">
        <f t="shared" si="11"/>
        <v>0</v>
      </c>
      <c r="U28" s="98" t="str">
        <f t="shared" si="12"/>
        <v>BAJO IMPACTO</v>
      </c>
      <c r="V28" s="90">
        <v>0</v>
      </c>
      <c r="W28" s="90">
        <v>0</v>
      </c>
      <c r="X28" s="90">
        <v>0</v>
      </c>
      <c r="Y28" s="90"/>
      <c r="Z28" s="90"/>
      <c r="AA28" s="90"/>
      <c r="AB28" s="90">
        <v>1</v>
      </c>
      <c r="AC28" s="90">
        <v>3</v>
      </c>
      <c r="AD28" s="90">
        <v>0</v>
      </c>
      <c r="AE28" s="90">
        <v>0</v>
      </c>
      <c r="AF28" s="90">
        <v>0</v>
      </c>
      <c r="AG28" s="90"/>
      <c r="AH28" s="87" t="str">
        <f t="shared" si="13"/>
        <v>0</v>
      </c>
      <c r="AI28" s="90">
        <v>12</v>
      </c>
      <c r="AJ28" s="87">
        <f t="shared" si="14"/>
        <v>3</v>
      </c>
      <c r="AK28" s="92">
        <f t="shared" si="2"/>
        <v>7</v>
      </c>
      <c r="AL28" s="97" t="str">
        <f t="shared" si="15"/>
        <v>BAJO IMPACTO</v>
      </c>
      <c r="AM28" s="94"/>
      <c r="AN28" s="87">
        <f t="shared" si="16"/>
        <v>10.109223257020597</v>
      </c>
      <c r="AO28" s="95">
        <f t="shared" si="17"/>
        <v>0.28494574853651566</v>
      </c>
      <c r="AP28" s="276" t="str">
        <f t="shared" si="18"/>
        <v>ALTO IMPACTO</v>
      </c>
      <c r="AQ28" s="277"/>
    </row>
    <row r="29" spans="1:57" ht="15.75" x14ac:dyDescent="0.25">
      <c r="A29" s="85" t="s">
        <v>185</v>
      </c>
      <c r="B29" s="86">
        <v>38589220860</v>
      </c>
      <c r="C29" s="87">
        <f t="shared" si="0"/>
        <v>1.8021886634327533</v>
      </c>
      <c r="D29" s="86">
        <v>2321177470</v>
      </c>
      <c r="E29" s="87">
        <f t="shared" si="3"/>
        <v>1.0713126784615385</v>
      </c>
      <c r="F29" s="86"/>
      <c r="G29" s="87" t="str">
        <f t="shared" si="4"/>
        <v xml:space="preserve">0 </v>
      </c>
      <c r="H29" s="86">
        <v>197925443732283</v>
      </c>
      <c r="I29" s="87">
        <f t="shared" si="1"/>
        <v>8</v>
      </c>
      <c r="J29" s="88">
        <v>144</v>
      </c>
      <c r="K29" s="87">
        <f t="shared" si="5"/>
        <v>2.3762376237623761</v>
      </c>
      <c r="L29" s="87">
        <f t="shared" si="6"/>
        <v>13.249738965656668</v>
      </c>
      <c r="M29" s="97" t="str">
        <f t="shared" si="7"/>
        <v>ALTO IMPACTO</v>
      </c>
      <c r="N29" s="90">
        <v>0</v>
      </c>
      <c r="O29" s="87">
        <f t="shared" si="8"/>
        <v>0</v>
      </c>
      <c r="P29" s="90">
        <v>0</v>
      </c>
      <c r="Q29" s="87">
        <f t="shared" si="9"/>
        <v>0</v>
      </c>
      <c r="R29" s="90">
        <v>0</v>
      </c>
      <c r="S29" s="87">
        <f t="shared" si="10"/>
        <v>0</v>
      </c>
      <c r="T29" s="87">
        <f t="shared" si="11"/>
        <v>0</v>
      </c>
      <c r="U29" s="98" t="str">
        <f t="shared" si="12"/>
        <v>BAJO IMPACTO</v>
      </c>
      <c r="V29" s="90">
        <v>0</v>
      </c>
      <c r="W29" s="90">
        <v>0</v>
      </c>
      <c r="X29" s="90">
        <v>3</v>
      </c>
      <c r="Y29" s="90"/>
      <c r="Z29" s="90"/>
      <c r="AA29" s="90">
        <v>0</v>
      </c>
      <c r="AB29" s="90">
        <v>1</v>
      </c>
      <c r="AC29" s="90">
        <v>3</v>
      </c>
      <c r="AD29" s="90">
        <v>3</v>
      </c>
      <c r="AE29" s="90">
        <v>0</v>
      </c>
      <c r="AF29" s="90">
        <v>0</v>
      </c>
      <c r="AG29" s="90"/>
      <c r="AH29" s="87" t="str">
        <f t="shared" si="13"/>
        <v>0</v>
      </c>
      <c r="AI29" s="90">
        <v>0</v>
      </c>
      <c r="AJ29" s="87">
        <f t="shared" si="14"/>
        <v>0</v>
      </c>
      <c r="AK29" s="92">
        <f t="shared" si="2"/>
        <v>10</v>
      </c>
      <c r="AL29" s="97" t="str">
        <f t="shared" si="15"/>
        <v>ALTO IMPACTO</v>
      </c>
      <c r="AM29" s="94"/>
      <c r="AN29" s="87">
        <f t="shared" si="16"/>
        <v>23.249738965656668</v>
      </c>
      <c r="AO29" s="95">
        <f t="shared" si="17"/>
        <v>0.65533365961096979</v>
      </c>
      <c r="AP29" s="276" t="str">
        <f t="shared" si="18"/>
        <v>ALTO IMPACTO</v>
      </c>
      <c r="AQ29" s="277"/>
    </row>
    <row r="30" spans="1:57" ht="15.75" x14ac:dyDescent="0.25">
      <c r="A30" s="85" t="s">
        <v>186</v>
      </c>
      <c r="B30" s="86">
        <v>102428992433</v>
      </c>
      <c r="C30" s="87">
        <f t="shared" si="0"/>
        <v>4.7836251900316773</v>
      </c>
      <c r="D30" s="86">
        <v>1113814402</v>
      </c>
      <c r="E30" s="87">
        <f t="shared" si="3"/>
        <v>0.51406818553846156</v>
      </c>
      <c r="F30" s="86"/>
      <c r="G30" s="87" t="str">
        <f t="shared" si="4"/>
        <v xml:space="preserve">0 </v>
      </c>
      <c r="H30" s="86">
        <v>12312330190</v>
      </c>
      <c r="I30" s="87">
        <f t="shared" si="1"/>
        <v>4.9765527697000276E-4</v>
      </c>
      <c r="J30" s="88">
        <v>176</v>
      </c>
      <c r="K30" s="87">
        <f t="shared" si="5"/>
        <v>2.9042904290429044</v>
      </c>
      <c r="L30" s="87">
        <f t="shared" si="6"/>
        <v>8.2024814598900129</v>
      </c>
      <c r="M30" s="97" t="str">
        <f t="shared" si="7"/>
        <v>ALTO IMPACTO</v>
      </c>
      <c r="N30" s="90">
        <v>1</v>
      </c>
      <c r="O30" s="87">
        <f t="shared" si="8"/>
        <v>2.5</v>
      </c>
      <c r="P30" s="90">
        <v>0</v>
      </c>
      <c r="Q30" s="87">
        <f t="shared" si="9"/>
        <v>0</v>
      </c>
      <c r="R30" s="90">
        <v>1</v>
      </c>
      <c r="S30" s="87">
        <f t="shared" si="10"/>
        <v>0.35714285714285715</v>
      </c>
      <c r="T30" s="87">
        <f t="shared" si="11"/>
        <v>2.8571428571428572</v>
      </c>
      <c r="U30" s="98" t="str">
        <f t="shared" si="12"/>
        <v>BAJO IMPACTO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0</v>
      </c>
      <c r="AG30" s="90"/>
      <c r="AH30" s="87" t="str">
        <f t="shared" si="13"/>
        <v>0</v>
      </c>
      <c r="AI30" s="90">
        <v>3</v>
      </c>
      <c r="AJ30" s="87">
        <f t="shared" si="14"/>
        <v>0.75</v>
      </c>
      <c r="AK30" s="92">
        <f t="shared" si="2"/>
        <v>0.75</v>
      </c>
      <c r="AL30" s="97" t="str">
        <f t="shared" si="15"/>
        <v>BAJO IMPACTO</v>
      </c>
      <c r="AM30" s="94"/>
      <c r="AN30" s="87">
        <f t="shared" si="16"/>
        <v>11.809624317032871</v>
      </c>
      <c r="AO30" s="95">
        <f t="shared" si="17"/>
        <v>0.33287446081626415</v>
      </c>
      <c r="AP30" s="276" t="str">
        <f t="shared" si="18"/>
        <v>ALTO IMPACTO</v>
      </c>
      <c r="AQ30" s="277"/>
    </row>
    <row r="31" spans="1:57" ht="15.75" x14ac:dyDescent="0.25">
      <c r="A31" s="85" t="s">
        <v>187</v>
      </c>
      <c r="B31" s="86">
        <v>15359109646</v>
      </c>
      <c r="C31" s="87">
        <f t="shared" si="0"/>
        <v>0.71729909719773099</v>
      </c>
      <c r="D31" s="86">
        <v>588672683</v>
      </c>
      <c r="E31" s="87">
        <f t="shared" si="3"/>
        <v>0.27169508446153845</v>
      </c>
      <c r="F31" s="86"/>
      <c r="G31" s="87" t="str">
        <f t="shared" si="4"/>
        <v xml:space="preserve">0 </v>
      </c>
      <c r="H31" s="86">
        <v>2163388924</v>
      </c>
      <c r="I31" s="87">
        <f t="shared" si="1"/>
        <v>8.7442579719108093E-5</v>
      </c>
      <c r="J31" s="88">
        <v>23</v>
      </c>
      <c r="K31" s="87">
        <f t="shared" si="5"/>
        <v>0.37953795379537952</v>
      </c>
      <c r="L31" s="87">
        <f t="shared" si="6"/>
        <v>1.3686195780343682</v>
      </c>
      <c r="M31" s="97" t="str">
        <f t="shared" si="7"/>
        <v>BAJO IMPACTO</v>
      </c>
      <c r="N31" s="90">
        <v>0</v>
      </c>
      <c r="O31" s="87">
        <f t="shared" si="8"/>
        <v>0</v>
      </c>
      <c r="P31" s="90">
        <v>1</v>
      </c>
      <c r="Q31" s="87">
        <f t="shared" si="9"/>
        <v>5</v>
      </c>
      <c r="R31" s="90">
        <v>3</v>
      </c>
      <c r="S31" s="87">
        <f t="shared" si="10"/>
        <v>1.0714285714285714</v>
      </c>
      <c r="T31" s="87">
        <f t="shared" si="11"/>
        <v>6.0714285714285712</v>
      </c>
      <c r="U31" s="98" t="str">
        <f t="shared" si="12"/>
        <v>ALTO IMPACTO</v>
      </c>
      <c r="V31" s="90">
        <v>0</v>
      </c>
      <c r="W31" s="90">
        <v>0</v>
      </c>
      <c r="X31" s="90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/>
      <c r="AH31" s="87" t="str">
        <f t="shared" si="13"/>
        <v>0</v>
      </c>
      <c r="AI31" s="90">
        <v>0</v>
      </c>
      <c r="AJ31" s="87">
        <f t="shared" si="14"/>
        <v>0</v>
      </c>
      <c r="AK31" s="92">
        <f t="shared" si="2"/>
        <v>0</v>
      </c>
      <c r="AL31" s="97" t="str">
        <f t="shared" si="15"/>
        <v>BAJO IMPACTO</v>
      </c>
      <c r="AM31" s="94"/>
      <c r="AN31" s="87">
        <f t="shared" si="16"/>
        <v>7.4400481494629389</v>
      </c>
      <c r="AO31" s="95">
        <f t="shared" si="17"/>
        <v>0.20971048271430179</v>
      </c>
      <c r="AP31" s="276" t="str">
        <f t="shared" si="18"/>
        <v>ALTO IMPACTO</v>
      </c>
      <c r="AQ31" s="277"/>
    </row>
    <row r="32" spans="1:57" ht="15.75" x14ac:dyDescent="0.25">
      <c r="A32" s="85" t="s">
        <v>188</v>
      </c>
      <c r="B32" s="99">
        <v>24503344206</v>
      </c>
      <c r="C32" s="87">
        <f t="shared" si="0"/>
        <v>1.1443519241928495</v>
      </c>
      <c r="D32" s="86">
        <v>0</v>
      </c>
      <c r="E32" s="87">
        <f t="shared" si="3"/>
        <v>0</v>
      </c>
      <c r="F32" s="86"/>
      <c r="G32" s="87" t="str">
        <f t="shared" si="4"/>
        <v xml:space="preserve">0 </v>
      </c>
      <c r="H32" s="86">
        <v>1034896417</v>
      </c>
      <c r="I32" s="87">
        <f t="shared" si="1"/>
        <v>4.1829747504310432E-5</v>
      </c>
      <c r="J32" s="88">
        <v>109</v>
      </c>
      <c r="K32" s="87">
        <f t="shared" si="5"/>
        <v>1.7986798679867986</v>
      </c>
      <c r="L32" s="87">
        <f t="shared" si="6"/>
        <v>2.9430736219271525</v>
      </c>
      <c r="M32" s="97" t="str">
        <f t="shared" si="7"/>
        <v>BAJO IMPACTO</v>
      </c>
      <c r="N32" s="90">
        <v>0</v>
      </c>
      <c r="O32" s="87">
        <f t="shared" si="8"/>
        <v>0</v>
      </c>
      <c r="P32" s="90">
        <v>0</v>
      </c>
      <c r="Q32" s="87">
        <f t="shared" si="9"/>
        <v>0</v>
      </c>
      <c r="R32" s="90">
        <v>0</v>
      </c>
      <c r="S32" s="87">
        <f t="shared" si="10"/>
        <v>0</v>
      </c>
      <c r="T32" s="87">
        <f t="shared" si="11"/>
        <v>0</v>
      </c>
      <c r="U32" s="98" t="str">
        <f t="shared" si="12"/>
        <v>BAJO IMPACTO</v>
      </c>
      <c r="V32" s="90">
        <v>5</v>
      </c>
      <c r="W32" s="90">
        <v>5</v>
      </c>
      <c r="X32" s="90">
        <v>5</v>
      </c>
      <c r="Y32" s="90"/>
      <c r="Z32" s="90"/>
      <c r="AA32" s="90"/>
      <c r="AB32" s="90">
        <v>3</v>
      </c>
      <c r="AC32" s="90">
        <v>0</v>
      </c>
      <c r="AD32" s="90">
        <v>5</v>
      </c>
      <c r="AE32" s="90">
        <v>3</v>
      </c>
      <c r="AF32" s="90">
        <v>1</v>
      </c>
      <c r="AG32" s="90"/>
      <c r="AH32" s="87" t="str">
        <f t="shared" si="13"/>
        <v>0</v>
      </c>
      <c r="AI32" s="90">
        <v>0</v>
      </c>
      <c r="AJ32" s="87">
        <f t="shared" si="14"/>
        <v>0</v>
      </c>
      <c r="AK32" s="92">
        <f t="shared" si="2"/>
        <v>27</v>
      </c>
      <c r="AL32" s="97" t="str">
        <f t="shared" si="15"/>
        <v>ALTO IMPACTO</v>
      </c>
      <c r="AM32" s="94"/>
      <c r="AN32" s="87">
        <f t="shared" si="16"/>
        <v>29.943073621927152</v>
      </c>
      <c r="AO32" s="95">
        <f t="shared" si="17"/>
        <v>0.84399674532449065</v>
      </c>
      <c r="AP32" s="276" t="str">
        <f t="shared" si="18"/>
        <v>ALTO IMPACTO</v>
      </c>
      <c r="AQ32" s="277"/>
    </row>
    <row r="33" spans="1:43" ht="15.75" x14ac:dyDescent="0.25">
      <c r="A33" s="85" t="s">
        <v>189</v>
      </c>
      <c r="B33" s="86">
        <v>13010391474</v>
      </c>
      <c r="C33" s="87">
        <f t="shared" si="0"/>
        <v>0.60760957331401666</v>
      </c>
      <c r="D33" s="86">
        <v>0</v>
      </c>
      <c r="E33" s="87">
        <f t="shared" si="3"/>
        <v>0</v>
      </c>
      <c r="F33" s="86"/>
      <c r="G33" s="87" t="str">
        <f t="shared" si="4"/>
        <v xml:space="preserve">0 </v>
      </c>
      <c r="H33" s="86">
        <v>2317822321</v>
      </c>
      <c r="I33" s="87">
        <f t="shared" si="1"/>
        <v>9.368466336789411E-5</v>
      </c>
      <c r="J33" s="88">
        <v>71</v>
      </c>
      <c r="K33" s="87">
        <f t="shared" si="5"/>
        <v>1.1716171617161717</v>
      </c>
      <c r="L33" s="87">
        <f t="shared" si="6"/>
        <v>1.7793204196935561</v>
      </c>
      <c r="M33" s="97" t="str">
        <f t="shared" si="7"/>
        <v>BAJO IMPACTO</v>
      </c>
      <c r="N33" s="90">
        <v>1</v>
      </c>
      <c r="O33" s="87">
        <f t="shared" si="8"/>
        <v>2.5</v>
      </c>
      <c r="P33" s="90">
        <v>0</v>
      </c>
      <c r="Q33" s="87">
        <f t="shared" si="9"/>
        <v>0</v>
      </c>
      <c r="R33" s="90">
        <v>0</v>
      </c>
      <c r="S33" s="87">
        <f t="shared" si="10"/>
        <v>0</v>
      </c>
      <c r="T33" s="87">
        <f t="shared" si="11"/>
        <v>2.5</v>
      </c>
      <c r="U33" s="98" t="str">
        <f t="shared" si="12"/>
        <v>BAJO IMPACTO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v>0</v>
      </c>
      <c r="AF33" s="90">
        <v>0</v>
      </c>
      <c r="AG33" s="90"/>
      <c r="AH33" s="87" t="str">
        <f t="shared" si="13"/>
        <v>0</v>
      </c>
      <c r="AI33" s="90">
        <v>1</v>
      </c>
      <c r="AJ33" s="87">
        <f t="shared" si="14"/>
        <v>0.25</v>
      </c>
      <c r="AK33" s="92">
        <f t="shared" si="2"/>
        <v>0.25</v>
      </c>
      <c r="AL33" s="97" t="str">
        <f t="shared" si="15"/>
        <v>BAJO IMPACTO</v>
      </c>
      <c r="AM33" s="94"/>
      <c r="AN33" s="87">
        <f t="shared" si="16"/>
        <v>4.5293204196935566</v>
      </c>
      <c r="AO33" s="95">
        <f t="shared" si="17"/>
        <v>0.12766664307814252</v>
      </c>
      <c r="AP33" s="276" t="str">
        <f t="shared" si="18"/>
        <v>BAJO IMPACTO</v>
      </c>
      <c r="AQ33" s="277"/>
    </row>
    <row r="34" spans="1:43" ht="15.75" x14ac:dyDescent="0.25">
      <c r="A34" s="85" t="s">
        <v>190</v>
      </c>
      <c r="B34" s="86">
        <v>20895584721</v>
      </c>
      <c r="C34" s="87">
        <f t="shared" si="0"/>
        <v>0.97586282025764781</v>
      </c>
      <c r="D34" s="86">
        <v>1950000000</v>
      </c>
      <c r="E34" s="87">
        <f t="shared" si="3"/>
        <v>0.9</v>
      </c>
      <c r="F34" s="86"/>
      <c r="G34" s="87" t="str">
        <f t="shared" si="4"/>
        <v xml:space="preserve">0 </v>
      </c>
      <c r="H34" s="86">
        <v>1975107571</v>
      </c>
      <c r="I34" s="87">
        <f t="shared" si="1"/>
        <v>7.9832386731301135E-5</v>
      </c>
      <c r="J34" s="88">
        <v>38</v>
      </c>
      <c r="K34" s="87">
        <f t="shared" si="5"/>
        <v>0.6270627062706271</v>
      </c>
      <c r="L34" s="87">
        <f t="shared" si="6"/>
        <v>2.5030053589150061</v>
      </c>
      <c r="M34" s="97" t="str">
        <f t="shared" si="7"/>
        <v>BAJO IMPACTO</v>
      </c>
      <c r="N34" s="90">
        <v>0</v>
      </c>
      <c r="O34" s="87">
        <f t="shared" si="8"/>
        <v>0</v>
      </c>
      <c r="P34" s="90">
        <v>0</v>
      </c>
      <c r="Q34" s="87">
        <f t="shared" si="9"/>
        <v>0</v>
      </c>
      <c r="R34" s="90">
        <v>0</v>
      </c>
      <c r="S34" s="87">
        <f t="shared" si="10"/>
        <v>0</v>
      </c>
      <c r="T34" s="87">
        <f t="shared" si="11"/>
        <v>0</v>
      </c>
      <c r="U34" s="98" t="str">
        <f t="shared" si="12"/>
        <v>BAJO IMPACTO</v>
      </c>
      <c r="V34" s="90">
        <v>0</v>
      </c>
      <c r="W34" s="90">
        <v>0</v>
      </c>
      <c r="X34" s="90">
        <v>0</v>
      </c>
      <c r="Y34" s="90">
        <v>0</v>
      </c>
      <c r="Z34" s="90"/>
      <c r="AA34" s="90">
        <v>3</v>
      </c>
      <c r="AB34" s="90">
        <v>1</v>
      </c>
      <c r="AC34" s="90">
        <v>3</v>
      </c>
      <c r="AD34" s="90">
        <v>3</v>
      </c>
      <c r="AE34" s="90">
        <v>0</v>
      </c>
      <c r="AF34" s="90">
        <v>0</v>
      </c>
      <c r="AG34" s="90"/>
      <c r="AH34" s="87" t="str">
        <f t="shared" si="13"/>
        <v>0</v>
      </c>
      <c r="AI34" s="90">
        <v>0</v>
      </c>
      <c r="AJ34" s="87">
        <f t="shared" si="14"/>
        <v>0</v>
      </c>
      <c r="AK34" s="92">
        <f t="shared" si="2"/>
        <v>10</v>
      </c>
      <c r="AL34" s="97" t="str">
        <f t="shared" si="15"/>
        <v>ALTO IMPACTO</v>
      </c>
      <c r="AM34" s="94"/>
      <c r="AN34" s="87">
        <f t="shared" si="16"/>
        <v>12.503005358915006</v>
      </c>
      <c r="AO34" s="95">
        <f t="shared" si="17"/>
        <v>0.35241859145586824</v>
      </c>
      <c r="AP34" s="276" t="str">
        <f t="shared" si="18"/>
        <v>ALTO IMPACTO</v>
      </c>
      <c r="AQ34" s="277"/>
    </row>
    <row r="35" spans="1:43" ht="15.75" x14ac:dyDescent="0.25">
      <c r="A35" s="85" t="s">
        <v>67</v>
      </c>
      <c r="B35" s="86">
        <v>19482281085</v>
      </c>
      <c r="C35" s="87">
        <f t="shared" si="0"/>
        <v>0.90985890170152983</v>
      </c>
      <c r="D35" s="86">
        <v>0</v>
      </c>
      <c r="E35" s="87">
        <f t="shared" si="3"/>
        <v>0</v>
      </c>
      <c r="F35" s="86"/>
      <c r="G35" s="87" t="str">
        <f t="shared" si="4"/>
        <v xml:space="preserve">0 </v>
      </c>
      <c r="H35" s="86">
        <v>3287383906</v>
      </c>
      <c r="I35" s="87">
        <f t="shared" si="1"/>
        <v>1.3287362530091143E-4</v>
      </c>
      <c r="J35" s="88">
        <v>69</v>
      </c>
      <c r="K35" s="87">
        <f t="shared" si="5"/>
        <v>1.1386138613861385</v>
      </c>
      <c r="L35" s="87">
        <f t="shared" si="6"/>
        <v>2.0486056367129692</v>
      </c>
      <c r="M35" s="97" t="str">
        <f t="shared" si="7"/>
        <v>BAJO IMPACTO</v>
      </c>
      <c r="N35" s="90">
        <v>3</v>
      </c>
      <c r="O35" s="87">
        <f t="shared" si="8"/>
        <v>7.5</v>
      </c>
      <c r="P35" s="90">
        <v>0</v>
      </c>
      <c r="Q35" s="87">
        <f t="shared" si="9"/>
        <v>0</v>
      </c>
      <c r="R35" s="90">
        <v>7</v>
      </c>
      <c r="S35" s="87">
        <f t="shared" si="10"/>
        <v>2.5</v>
      </c>
      <c r="T35" s="87">
        <f t="shared" si="11"/>
        <v>10</v>
      </c>
      <c r="U35" s="98" t="str">
        <f t="shared" si="12"/>
        <v>ALTO IMPACTO</v>
      </c>
      <c r="V35" s="90">
        <v>0</v>
      </c>
      <c r="W35" s="90">
        <v>0</v>
      </c>
      <c r="X35" s="90">
        <v>3</v>
      </c>
      <c r="Y35" s="90">
        <v>1</v>
      </c>
      <c r="Z35" s="90">
        <v>3</v>
      </c>
      <c r="AA35" s="90">
        <v>5</v>
      </c>
      <c r="AB35" s="90">
        <v>1</v>
      </c>
      <c r="AC35" s="90">
        <v>3</v>
      </c>
      <c r="AD35" s="90">
        <v>3</v>
      </c>
      <c r="AE35" s="90">
        <v>0</v>
      </c>
      <c r="AF35" s="90">
        <v>1</v>
      </c>
      <c r="AG35" s="90"/>
      <c r="AH35" s="87" t="str">
        <f t="shared" si="13"/>
        <v>0</v>
      </c>
      <c r="AI35" s="90">
        <v>0</v>
      </c>
      <c r="AJ35" s="87">
        <f t="shared" si="14"/>
        <v>0</v>
      </c>
      <c r="AK35" s="92">
        <f t="shared" si="2"/>
        <v>20</v>
      </c>
      <c r="AL35" s="97" t="str">
        <f t="shared" si="15"/>
        <v>ALTO IMPACTO</v>
      </c>
      <c r="AM35" s="94"/>
      <c r="AN35" s="87">
        <f t="shared" si="16"/>
        <v>32.048605636712971</v>
      </c>
      <c r="AO35" s="95">
        <f t="shared" si="17"/>
        <v>0.90334476650941053</v>
      </c>
      <c r="AP35" s="276" t="str">
        <f t="shared" si="18"/>
        <v>ALTO IMPACTO</v>
      </c>
      <c r="AQ35" s="277"/>
    </row>
    <row r="36" spans="1:43" ht="15.75" x14ac:dyDescent="0.25">
      <c r="A36" s="85"/>
      <c r="B36" s="86"/>
      <c r="C36" s="87">
        <f t="shared" si="0"/>
        <v>0</v>
      </c>
      <c r="D36" s="86"/>
      <c r="E36" s="87">
        <f t="shared" si="3"/>
        <v>0</v>
      </c>
      <c r="F36" s="86"/>
      <c r="G36" s="87" t="str">
        <f t="shared" si="4"/>
        <v xml:space="preserve">0 </v>
      </c>
      <c r="H36" s="100"/>
      <c r="I36" s="87">
        <f t="shared" si="1"/>
        <v>0</v>
      </c>
      <c r="J36" s="88"/>
      <c r="K36" s="87">
        <f t="shared" si="5"/>
        <v>0</v>
      </c>
      <c r="L36" s="87">
        <f t="shared" si="6"/>
        <v>0</v>
      </c>
      <c r="M36" s="97" t="str">
        <f t="shared" si="7"/>
        <v>BAJO IMPACTO</v>
      </c>
      <c r="N36" s="90"/>
      <c r="O36" s="87">
        <f t="shared" si="8"/>
        <v>0</v>
      </c>
      <c r="P36" s="90"/>
      <c r="Q36" s="87">
        <f t="shared" si="9"/>
        <v>0</v>
      </c>
      <c r="R36" s="90"/>
      <c r="S36" s="87">
        <f t="shared" si="10"/>
        <v>0</v>
      </c>
      <c r="T36" s="87">
        <f t="shared" si="11"/>
        <v>0</v>
      </c>
      <c r="U36" s="98" t="str">
        <f t="shared" si="12"/>
        <v>BAJO IMPACTO</v>
      </c>
      <c r="V36" s="90"/>
      <c r="W36" s="90"/>
      <c r="X36" s="90"/>
      <c r="Y36" s="90"/>
      <c r="Z36" s="90"/>
      <c r="AA36" s="90"/>
      <c r="AB36" s="90"/>
      <c r="AC36" s="90"/>
      <c r="AD36" s="90">
        <v>0</v>
      </c>
      <c r="AE36" s="90">
        <v>1</v>
      </c>
      <c r="AF36" s="90">
        <v>1</v>
      </c>
      <c r="AG36" s="90"/>
      <c r="AH36" s="87" t="str">
        <f t="shared" si="13"/>
        <v>0</v>
      </c>
      <c r="AI36" s="90"/>
      <c r="AJ36" s="87">
        <f t="shared" si="14"/>
        <v>0</v>
      </c>
      <c r="AK36" s="92">
        <f t="shared" si="2"/>
        <v>2</v>
      </c>
      <c r="AL36" s="97" t="str">
        <f t="shared" si="15"/>
        <v>BAJO IMPACTO</v>
      </c>
      <c r="AM36" s="94"/>
      <c r="AN36" s="87">
        <f t="shared" si="16"/>
        <v>2</v>
      </c>
      <c r="AO36" s="95">
        <f t="shared" si="17"/>
        <v>5.6373420843906709E-2</v>
      </c>
      <c r="AP36" s="276" t="str">
        <f t="shared" si="18"/>
        <v>BAJO IMPACTO</v>
      </c>
      <c r="AQ36" s="277"/>
    </row>
    <row r="37" spans="1:43" ht="15.75" x14ac:dyDescent="0.25">
      <c r="A37" s="85"/>
      <c r="B37" s="86"/>
      <c r="C37" s="87">
        <f t="shared" si="0"/>
        <v>0</v>
      </c>
      <c r="D37" s="86"/>
      <c r="E37" s="87">
        <f t="shared" si="3"/>
        <v>0</v>
      </c>
      <c r="F37" s="86"/>
      <c r="G37" s="87" t="str">
        <f t="shared" si="4"/>
        <v xml:space="preserve">0 </v>
      </c>
      <c r="H37" s="100"/>
      <c r="I37" s="87">
        <f t="shared" si="1"/>
        <v>0</v>
      </c>
      <c r="J37" s="88"/>
      <c r="K37" s="87">
        <f t="shared" si="5"/>
        <v>0</v>
      </c>
      <c r="L37" s="87">
        <f t="shared" si="6"/>
        <v>0</v>
      </c>
      <c r="M37" s="97" t="str">
        <f t="shared" si="7"/>
        <v>BAJO IMPACTO</v>
      </c>
      <c r="N37" s="90"/>
      <c r="O37" s="87">
        <f t="shared" si="8"/>
        <v>0</v>
      </c>
      <c r="P37" s="90"/>
      <c r="Q37" s="87">
        <f t="shared" si="9"/>
        <v>0</v>
      </c>
      <c r="R37" s="90"/>
      <c r="S37" s="87">
        <f t="shared" si="10"/>
        <v>0</v>
      </c>
      <c r="T37" s="87">
        <f t="shared" si="11"/>
        <v>0</v>
      </c>
      <c r="U37" s="98" t="str">
        <f t="shared" si="12"/>
        <v>BAJO IMPACTO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87" t="str">
        <f t="shared" si="13"/>
        <v>0</v>
      </c>
      <c r="AI37" s="90"/>
      <c r="AJ37" s="87">
        <f t="shared" si="14"/>
        <v>0</v>
      </c>
      <c r="AK37" s="92">
        <f t="shared" si="2"/>
        <v>0</v>
      </c>
      <c r="AL37" s="97" t="str">
        <f t="shared" si="15"/>
        <v>BAJO IMPACTO</v>
      </c>
      <c r="AM37" s="94"/>
      <c r="AN37" s="87">
        <f t="shared" si="16"/>
        <v>0</v>
      </c>
      <c r="AO37" s="95">
        <f t="shared" si="17"/>
        <v>0</v>
      </c>
      <c r="AP37" s="276" t="str">
        <f t="shared" si="18"/>
        <v>BAJO IMPACTO</v>
      </c>
      <c r="AQ37" s="277"/>
    </row>
    <row r="38" spans="1:43" ht="15.75" x14ac:dyDescent="0.25">
      <c r="A38" s="85"/>
      <c r="B38" s="86"/>
      <c r="C38" s="87">
        <f t="shared" si="0"/>
        <v>0</v>
      </c>
      <c r="D38" s="86"/>
      <c r="E38" s="87">
        <f t="shared" si="3"/>
        <v>0</v>
      </c>
      <c r="F38" s="86"/>
      <c r="G38" s="87" t="str">
        <f t="shared" si="4"/>
        <v xml:space="preserve">0 </v>
      </c>
      <c r="H38" s="100"/>
      <c r="I38" s="87">
        <f t="shared" si="1"/>
        <v>0</v>
      </c>
      <c r="J38" s="88"/>
      <c r="K38" s="87">
        <f t="shared" si="5"/>
        <v>0</v>
      </c>
      <c r="L38" s="87">
        <f t="shared" si="6"/>
        <v>0</v>
      </c>
      <c r="M38" s="97" t="str">
        <f t="shared" si="7"/>
        <v>BAJO IMPACTO</v>
      </c>
      <c r="N38" s="90"/>
      <c r="O38" s="87">
        <f t="shared" si="8"/>
        <v>0</v>
      </c>
      <c r="P38" s="90"/>
      <c r="Q38" s="87">
        <f t="shared" si="9"/>
        <v>0</v>
      </c>
      <c r="R38" s="90"/>
      <c r="S38" s="87">
        <f t="shared" si="10"/>
        <v>0</v>
      </c>
      <c r="T38" s="87">
        <f t="shared" si="11"/>
        <v>0</v>
      </c>
      <c r="U38" s="98" t="str">
        <f t="shared" si="12"/>
        <v>BAJO IMPACTO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87" t="str">
        <f t="shared" si="13"/>
        <v>0</v>
      </c>
      <c r="AI38" s="90"/>
      <c r="AJ38" s="87">
        <f t="shared" si="14"/>
        <v>0</v>
      </c>
      <c r="AK38" s="92">
        <f t="shared" si="2"/>
        <v>0</v>
      </c>
      <c r="AL38" s="97" t="str">
        <f t="shared" si="15"/>
        <v>BAJO IMPACTO</v>
      </c>
      <c r="AM38" s="94"/>
      <c r="AN38" s="87">
        <f t="shared" si="16"/>
        <v>0</v>
      </c>
      <c r="AO38" s="95">
        <f t="shared" si="17"/>
        <v>0</v>
      </c>
      <c r="AP38" s="276" t="str">
        <f t="shared" si="18"/>
        <v>BAJO IMPACTO</v>
      </c>
      <c r="AQ38" s="277"/>
    </row>
    <row r="39" spans="1:43" ht="15.75" x14ac:dyDescent="0.25">
      <c r="A39" s="85"/>
      <c r="B39" s="86"/>
      <c r="C39" s="87">
        <f t="shared" si="0"/>
        <v>0</v>
      </c>
      <c r="D39" s="86"/>
      <c r="E39" s="87">
        <f t="shared" si="3"/>
        <v>0</v>
      </c>
      <c r="F39" s="86"/>
      <c r="G39" s="87" t="str">
        <f t="shared" si="4"/>
        <v xml:space="preserve">0 </v>
      </c>
      <c r="H39" s="100"/>
      <c r="I39" s="87">
        <f t="shared" si="1"/>
        <v>0</v>
      </c>
      <c r="J39" s="88"/>
      <c r="K39" s="87">
        <f t="shared" si="5"/>
        <v>0</v>
      </c>
      <c r="L39" s="87">
        <f t="shared" si="6"/>
        <v>0</v>
      </c>
      <c r="M39" s="97" t="str">
        <f t="shared" si="7"/>
        <v>BAJO IMPACTO</v>
      </c>
      <c r="N39" s="90"/>
      <c r="O39" s="87">
        <f t="shared" si="8"/>
        <v>0</v>
      </c>
      <c r="P39" s="90"/>
      <c r="Q39" s="87">
        <f t="shared" si="9"/>
        <v>0</v>
      </c>
      <c r="R39" s="90"/>
      <c r="S39" s="87">
        <f t="shared" si="10"/>
        <v>0</v>
      </c>
      <c r="T39" s="87">
        <f t="shared" si="11"/>
        <v>0</v>
      </c>
      <c r="U39" s="98" t="str">
        <f t="shared" si="12"/>
        <v>BAJO IMPACTO</v>
      </c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87" t="str">
        <f t="shared" si="13"/>
        <v>0</v>
      </c>
      <c r="AI39" s="90"/>
      <c r="AJ39" s="87">
        <f t="shared" si="14"/>
        <v>0</v>
      </c>
      <c r="AK39" s="92">
        <f t="shared" si="2"/>
        <v>0</v>
      </c>
      <c r="AL39" s="97" t="str">
        <f t="shared" si="15"/>
        <v>BAJO IMPACTO</v>
      </c>
      <c r="AM39" s="94"/>
      <c r="AN39" s="87">
        <f t="shared" si="16"/>
        <v>0</v>
      </c>
      <c r="AO39" s="95">
        <f t="shared" si="17"/>
        <v>0</v>
      </c>
      <c r="AP39" s="276" t="str">
        <f t="shared" si="18"/>
        <v>BAJO IMPACTO</v>
      </c>
      <c r="AQ39" s="277"/>
    </row>
    <row r="40" spans="1:43" ht="15.75" x14ac:dyDescent="0.25">
      <c r="A40" s="85"/>
      <c r="B40" s="86"/>
      <c r="C40" s="87">
        <f t="shared" si="0"/>
        <v>0</v>
      </c>
      <c r="D40" s="86"/>
      <c r="E40" s="87">
        <f t="shared" si="3"/>
        <v>0</v>
      </c>
      <c r="F40" s="86"/>
      <c r="G40" s="87" t="str">
        <f t="shared" si="4"/>
        <v xml:space="preserve">0 </v>
      </c>
      <c r="H40" s="100"/>
      <c r="I40" s="87">
        <f t="shared" si="1"/>
        <v>0</v>
      </c>
      <c r="J40" s="88"/>
      <c r="K40" s="87">
        <f t="shared" si="5"/>
        <v>0</v>
      </c>
      <c r="L40" s="87">
        <f t="shared" si="6"/>
        <v>0</v>
      </c>
      <c r="M40" s="97" t="str">
        <f t="shared" si="7"/>
        <v>BAJO IMPACTO</v>
      </c>
      <c r="N40" s="90"/>
      <c r="O40" s="87">
        <f t="shared" si="8"/>
        <v>0</v>
      </c>
      <c r="P40" s="90"/>
      <c r="Q40" s="87">
        <f t="shared" si="9"/>
        <v>0</v>
      </c>
      <c r="R40" s="90"/>
      <c r="S40" s="87">
        <f t="shared" si="10"/>
        <v>0</v>
      </c>
      <c r="T40" s="87">
        <f t="shared" si="11"/>
        <v>0</v>
      </c>
      <c r="U40" s="98" t="str">
        <f t="shared" si="12"/>
        <v>BAJO IMPACTO</v>
      </c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87" t="str">
        <f t="shared" si="13"/>
        <v>0</v>
      </c>
      <c r="AI40" s="90"/>
      <c r="AJ40" s="87">
        <f t="shared" si="14"/>
        <v>0</v>
      </c>
      <c r="AK40" s="92">
        <f t="shared" si="2"/>
        <v>0</v>
      </c>
      <c r="AL40" s="97" t="str">
        <f t="shared" si="15"/>
        <v>BAJO IMPACTO</v>
      </c>
      <c r="AM40" s="94"/>
      <c r="AN40" s="87">
        <f t="shared" si="16"/>
        <v>0</v>
      </c>
      <c r="AO40" s="95">
        <f t="shared" si="17"/>
        <v>0</v>
      </c>
      <c r="AP40" s="276" t="str">
        <f t="shared" si="18"/>
        <v>BAJO IMPACTO</v>
      </c>
      <c r="AQ40" s="277"/>
    </row>
    <row r="41" spans="1:43" ht="15.75" x14ac:dyDescent="0.25">
      <c r="A41" s="85"/>
      <c r="B41" s="86"/>
      <c r="C41" s="87">
        <f t="shared" si="0"/>
        <v>0</v>
      </c>
      <c r="D41" s="86"/>
      <c r="E41" s="87">
        <f t="shared" si="3"/>
        <v>0</v>
      </c>
      <c r="F41" s="86"/>
      <c r="G41" s="87" t="str">
        <f t="shared" si="4"/>
        <v xml:space="preserve">0 </v>
      </c>
      <c r="H41" s="100"/>
      <c r="I41" s="87">
        <f t="shared" si="1"/>
        <v>0</v>
      </c>
      <c r="J41" s="88"/>
      <c r="K41" s="87">
        <f t="shared" si="5"/>
        <v>0</v>
      </c>
      <c r="L41" s="87">
        <f t="shared" si="6"/>
        <v>0</v>
      </c>
      <c r="M41" s="97" t="str">
        <f t="shared" si="7"/>
        <v>BAJO IMPACTO</v>
      </c>
      <c r="N41" s="90"/>
      <c r="O41" s="87">
        <f t="shared" si="8"/>
        <v>0</v>
      </c>
      <c r="P41" s="90"/>
      <c r="Q41" s="87">
        <f t="shared" si="9"/>
        <v>0</v>
      </c>
      <c r="R41" s="90"/>
      <c r="S41" s="87">
        <f t="shared" si="10"/>
        <v>0</v>
      </c>
      <c r="T41" s="87">
        <f t="shared" si="11"/>
        <v>0</v>
      </c>
      <c r="U41" s="98" t="str">
        <f t="shared" si="12"/>
        <v>BAJO IMPACTO</v>
      </c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87" t="str">
        <f t="shared" si="13"/>
        <v>0</v>
      </c>
      <c r="AI41" s="90"/>
      <c r="AJ41" s="87">
        <f t="shared" si="14"/>
        <v>0</v>
      </c>
      <c r="AK41" s="92">
        <f t="shared" si="2"/>
        <v>0</v>
      </c>
      <c r="AL41" s="97" t="str">
        <f t="shared" si="15"/>
        <v>BAJO IMPACTO</v>
      </c>
      <c r="AM41" s="94"/>
      <c r="AN41" s="87">
        <f t="shared" si="16"/>
        <v>0</v>
      </c>
      <c r="AO41" s="95">
        <f t="shared" si="17"/>
        <v>0</v>
      </c>
      <c r="AP41" s="276" t="str">
        <f t="shared" si="18"/>
        <v>BAJO IMPACTO</v>
      </c>
      <c r="AQ41" s="277"/>
    </row>
    <row r="42" spans="1:43" ht="15.75" x14ac:dyDescent="0.25">
      <c r="A42" s="85"/>
      <c r="B42" s="86"/>
      <c r="C42" s="87">
        <f t="shared" si="0"/>
        <v>0</v>
      </c>
      <c r="D42" s="86"/>
      <c r="E42" s="87">
        <f t="shared" si="3"/>
        <v>0</v>
      </c>
      <c r="F42" s="86"/>
      <c r="G42" s="87" t="str">
        <f t="shared" si="4"/>
        <v xml:space="preserve">0 </v>
      </c>
      <c r="H42" s="100"/>
      <c r="I42" s="87">
        <f t="shared" si="1"/>
        <v>0</v>
      </c>
      <c r="J42" s="88"/>
      <c r="K42" s="87">
        <f t="shared" si="5"/>
        <v>0</v>
      </c>
      <c r="L42" s="87">
        <f t="shared" si="6"/>
        <v>0</v>
      </c>
      <c r="M42" s="97" t="str">
        <f t="shared" si="7"/>
        <v>BAJO IMPACTO</v>
      </c>
      <c r="N42" s="90"/>
      <c r="O42" s="87">
        <f t="shared" si="8"/>
        <v>0</v>
      </c>
      <c r="P42" s="90"/>
      <c r="Q42" s="87">
        <f t="shared" si="9"/>
        <v>0</v>
      </c>
      <c r="R42" s="90"/>
      <c r="S42" s="87">
        <f t="shared" si="10"/>
        <v>0</v>
      </c>
      <c r="T42" s="87">
        <f t="shared" si="11"/>
        <v>0</v>
      </c>
      <c r="U42" s="98" t="str">
        <f t="shared" si="12"/>
        <v>BAJO IMPACTO</v>
      </c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87" t="str">
        <f t="shared" si="13"/>
        <v>0</v>
      </c>
      <c r="AI42" s="90"/>
      <c r="AJ42" s="87">
        <f t="shared" si="14"/>
        <v>0</v>
      </c>
      <c r="AK42" s="92">
        <f t="shared" si="2"/>
        <v>0</v>
      </c>
      <c r="AL42" s="97" t="str">
        <f t="shared" si="15"/>
        <v>BAJO IMPACTO</v>
      </c>
      <c r="AM42" s="94"/>
      <c r="AN42" s="87">
        <f t="shared" si="16"/>
        <v>0</v>
      </c>
      <c r="AO42" s="95">
        <f t="shared" si="17"/>
        <v>0</v>
      </c>
      <c r="AP42" s="276" t="str">
        <f t="shared" si="18"/>
        <v>BAJO IMPACTO</v>
      </c>
      <c r="AQ42" s="277"/>
    </row>
    <row r="43" spans="1:43" ht="15.75" x14ac:dyDescent="0.25">
      <c r="A43" s="85"/>
      <c r="B43" s="86"/>
      <c r="C43" s="87">
        <f t="shared" si="0"/>
        <v>0</v>
      </c>
      <c r="D43" s="86"/>
      <c r="E43" s="87">
        <f t="shared" si="3"/>
        <v>0</v>
      </c>
      <c r="F43" s="86"/>
      <c r="G43" s="87" t="str">
        <f t="shared" si="4"/>
        <v xml:space="preserve">0 </v>
      </c>
      <c r="H43" s="100"/>
      <c r="I43" s="87">
        <f t="shared" si="1"/>
        <v>0</v>
      </c>
      <c r="J43" s="88"/>
      <c r="K43" s="87">
        <f t="shared" si="5"/>
        <v>0</v>
      </c>
      <c r="L43" s="87">
        <f t="shared" si="6"/>
        <v>0</v>
      </c>
      <c r="M43" s="97" t="str">
        <f t="shared" si="7"/>
        <v>BAJO IMPACTO</v>
      </c>
      <c r="N43" s="90"/>
      <c r="O43" s="87">
        <f t="shared" si="8"/>
        <v>0</v>
      </c>
      <c r="P43" s="90"/>
      <c r="Q43" s="87">
        <f t="shared" si="9"/>
        <v>0</v>
      </c>
      <c r="R43" s="90"/>
      <c r="S43" s="87">
        <f t="shared" si="10"/>
        <v>0</v>
      </c>
      <c r="T43" s="87">
        <f t="shared" si="11"/>
        <v>0</v>
      </c>
      <c r="U43" s="98" t="str">
        <f t="shared" si="12"/>
        <v>BAJO IMPACTO</v>
      </c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87" t="str">
        <f t="shared" si="13"/>
        <v>0</v>
      </c>
      <c r="AI43" s="90"/>
      <c r="AJ43" s="87">
        <f t="shared" si="14"/>
        <v>0</v>
      </c>
      <c r="AK43" s="92">
        <f t="shared" si="2"/>
        <v>0</v>
      </c>
      <c r="AL43" s="97" t="str">
        <f t="shared" si="15"/>
        <v>BAJO IMPACTO</v>
      </c>
      <c r="AM43" s="94"/>
      <c r="AN43" s="87">
        <f t="shared" si="16"/>
        <v>0</v>
      </c>
      <c r="AO43" s="95">
        <f t="shared" si="17"/>
        <v>0</v>
      </c>
      <c r="AP43" s="276" t="str">
        <f t="shared" si="18"/>
        <v>BAJO IMPACTO</v>
      </c>
      <c r="AQ43" s="277"/>
    </row>
    <row r="44" spans="1:43" ht="15.75" x14ac:dyDescent="0.25">
      <c r="A44" s="85"/>
      <c r="B44" s="86"/>
      <c r="C44" s="87">
        <f t="shared" si="0"/>
        <v>0</v>
      </c>
      <c r="D44" s="86"/>
      <c r="E44" s="87">
        <f t="shared" si="3"/>
        <v>0</v>
      </c>
      <c r="F44" s="86"/>
      <c r="G44" s="87" t="str">
        <f t="shared" si="4"/>
        <v xml:space="preserve">0 </v>
      </c>
      <c r="H44" s="100"/>
      <c r="I44" s="87">
        <f t="shared" si="1"/>
        <v>0</v>
      </c>
      <c r="J44" s="88"/>
      <c r="K44" s="87">
        <f t="shared" si="5"/>
        <v>0</v>
      </c>
      <c r="L44" s="87">
        <f t="shared" si="6"/>
        <v>0</v>
      </c>
      <c r="M44" s="97" t="str">
        <f t="shared" si="7"/>
        <v>BAJO IMPACTO</v>
      </c>
      <c r="N44" s="90"/>
      <c r="O44" s="87">
        <f t="shared" si="8"/>
        <v>0</v>
      </c>
      <c r="P44" s="90"/>
      <c r="Q44" s="87">
        <f t="shared" si="9"/>
        <v>0</v>
      </c>
      <c r="R44" s="90"/>
      <c r="S44" s="87">
        <f t="shared" si="10"/>
        <v>0</v>
      </c>
      <c r="T44" s="87">
        <f t="shared" si="11"/>
        <v>0</v>
      </c>
      <c r="U44" s="98" t="str">
        <f t="shared" si="12"/>
        <v>BAJO IMPACTO</v>
      </c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87" t="str">
        <f t="shared" si="13"/>
        <v>0</v>
      </c>
      <c r="AI44" s="90"/>
      <c r="AJ44" s="87">
        <f t="shared" si="14"/>
        <v>0</v>
      </c>
      <c r="AK44" s="92">
        <f t="shared" si="2"/>
        <v>0</v>
      </c>
      <c r="AL44" s="97" t="str">
        <f t="shared" si="15"/>
        <v>BAJO IMPACTO</v>
      </c>
      <c r="AM44" s="94"/>
      <c r="AN44" s="87">
        <f t="shared" si="16"/>
        <v>0</v>
      </c>
      <c r="AO44" s="95">
        <f t="shared" si="17"/>
        <v>0</v>
      </c>
      <c r="AP44" s="276" t="str">
        <f t="shared" si="18"/>
        <v>BAJO IMPACTO</v>
      </c>
      <c r="AQ44" s="277"/>
    </row>
    <row r="45" spans="1:43" ht="15.75" x14ac:dyDescent="0.25">
      <c r="A45" s="85"/>
      <c r="B45" s="86"/>
      <c r="C45" s="87">
        <f t="shared" si="0"/>
        <v>0</v>
      </c>
      <c r="D45" s="86"/>
      <c r="E45" s="87">
        <f t="shared" si="3"/>
        <v>0</v>
      </c>
      <c r="F45" s="86"/>
      <c r="G45" s="87" t="str">
        <f t="shared" si="4"/>
        <v xml:space="preserve">0 </v>
      </c>
      <c r="H45" s="100"/>
      <c r="I45" s="87">
        <f t="shared" si="1"/>
        <v>0</v>
      </c>
      <c r="J45" s="88"/>
      <c r="K45" s="87">
        <f t="shared" si="5"/>
        <v>0</v>
      </c>
      <c r="L45" s="87">
        <f t="shared" si="6"/>
        <v>0</v>
      </c>
      <c r="M45" s="97" t="str">
        <f t="shared" si="7"/>
        <v>BAJO IMPACTO</v>
      </c>
      <c r="N45" s="90"/>
      <c r="O45" s="87">
        <f t="shared" si="8"/>
        <v>0</v>
      </c>
      <c r="P45" s="90"/>
      <c r="Q45" s="87">
        <f t="shared" si="9"/>
        <v>0</v>
      </c>
      <c r="R45" s="90"/>
      <c r="S45" s="87">
        <f t="shared" si="10"/>
        <v>0</v>
      </c>
      <c r="T45" s="87">
        <f t="shared" si="11"/>
        <v>0</v>
      </c>
      <c r="U45" s="98" t="str">
        <f t="shared" si="12"/>
        <v>BAJO IMPACTO</v>
      </c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87" t="str">
        <f t="shared" si="13"/>
        <v>0</v>
      </c>
      <c r="AI45" s="90"/>
      <c r="AJ45" s="87">
        <f t="shared" si="14"/>
        <v>0</v>
      </c>
      <c r="AK45" s="92">
        <f t="shared" si="2"/>
        <v>0</v>
      </c>
      <c r="AL45" s="97" t="str">
        <f t="shared" si="15"/>
        <v>BAJO IMPACTO</v>
      </c>
      <c r="AM45" s="94"/>
      <c r="AN45" s="87">
        <f t="shared" si="16"/>
        <v>0</v>
      </c>
      <c r="AO45" s="95">
        <f t="shared" si="17"/>
        <v>0</v>
      </c>
      <c r="AP45" s="276" t="str">
        <f t="shared" si="18"/>
        <v>BAJO IMPACTO</v>
      </c>
      <c r="AQ45" s="277"/>
    </row>
    <row r="46" spans="1:43" ht="15.75" x14ac:dyDescent="0.25">
      <c r="A46" s="85"/>
      <c r="B46" s="86"/>
      <c r="C46" s="87">
        <f t="shared" si="0"/>
        <v>0</v>
      </c>
      <c r="D46" s="86"/>
      <c r="E46" s="87">
        <f t="shared" si="3"/>
        <v>0</v>
      </c>
      <c r="F46" s="86"/>
      <c r="G46" s="87" t="str">
        <f t="shared" si="4"/>
        <v xml:space="preserve">0 </v>
      </c>
      <c r="H46" s="100"/>
      <c r="I46" s="87">
        <f t="shared" si="1"/>
        <v>0</v>
      </c>
      <c r="J46" s="88"/>
      <c r="K46" s="87">
        <f t="shared" si="5"/>
        <v>0</v>
      </c>
      <c r="L46" s="87">
        <f t="shared" si="6"/>
        <v>0</v>
      </c>
      <c r="M46" s="97" t="str">
        <f t="shared" si="7"/>
        <v>BAJO IMPACTO</v>
      </c>
      <c r="N46" s="90"/>
      <c r="O46" s="87">
        <f t="shared" si="8"/>
        <v>0</v>
      </c>
      <c r="P46" s="90"/>
      <c r="Q46" s="87">
        <f t="shared" si="9"/>
        <v>0</v>
      </c>
      <c r="R46" s="90"/>
      <c r="S46" s="87">
        <f t="shared" si="10"/>
        <v>0</v>
      </c>
      <c r="T46" s="87">
        <f t="shared" si="11"/>
        <v>0</v>
      </c>
      <c r="U46" s="98" t="str">
        <f t="shared" si="12"/>
        <v>BAJO IMPACTO</v>
      </c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87" t="str">
        <f t="shared" si="13"/>
        <v>0</v>
      </c>
      <c r="AI46" s="90"/>
      <c r="AJ46" s="87">
        <f t="shared" si="14"/>
        <v>0</v>
      </c>
      <c r="AK46" s="92">
        <f t="shared" si="2"/>
        <v>0</v>
      </c>
      <c r="AL46" s="97" t="str">
        <f t="shared" si="15"/>
        <v>BAJO IMPACTO</v>
      </c>
      <c r="AM46" s="94"/>
      <c r="AN46" s="87">
        <f t="shared" si="16"/>
        <v>0</v>
      </c>
      <c r="AO46" s="95">
        <f t="shared" si="17"/>
        <v>0</v>
      </c>
      <c r="AP46" s="276" t="str">
        <f t="shared" si="18"/>
        <v>BAJO IMPACTO</v>
      </c>
      <c r="AQ46" s="277"/>
    </row>
    <row r="47" spans="1:43" ht="15.75" x14ac:dyDescent="0.25">
      <c r="A47" s="85"/>
      <c r="B47" s="86"/>
      <c r="C47" s="87">
        <f t="shared" si="0"/>
        <v>0</v>
      </c>
      <c r="D47" s="86"/>
      <c r="E47" s="87">
        <f t="shared" si="3"/>
        <v>0</v>
      </c>
      <c r="F47" s="86"/>
      <c r="G47" s="87" t="str">
        <f t="shared" si="4"/>
        <v xml:space="preserve">0 </v>
      </c>
      <c r="H47" s="86"/>
      <c r="I47" s="87">
        <f t="shared" si="1"/>
        <v>0</v>
      </c>
      <c r="J47" s="88"/>
      <c r="K47" s="87">
        <f t="shared" si="5"/>
        <v>0</v>
      </c>
      <c r="L47" s="87">
        <f t="shared" si="6"/>
        <v>0</v>
      </c>
      <c r="M47" s="97" t="str">
        <f t="shared" si="7"/>
        <v>BAJO IMPACTO</v>
      </c>
      <c r="N47" s="90"/>
      <c r="O47" s="87">
        <f t="shared" si="8"/>
        <v>0</v>
      </c>
      <c r="P47" s="90"/>
      <c r="Q47" s="87">
        <f t="shared" si="9"/>
        <v>0</v>
      </c>
      <c r="R47" s="90"/>
      <c r="S47" s="87">
        <f t="shared" si="10"/>
        <v>0</v>
      </c>
      <c r="T47" s="87">
        <f t="shared" si="11"/>
        <v>0</v>
      </c>
      <c r="U47" s="98" t="str">
        <f t="shared" si="12"/>
        <v>BAJO IMPACTO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87" t="str">
        <f t="shared" si="13"/>
        <v>0</v>
      </c>
      <c r="AI47" s="90"/>
      <c r="AJ47" s="87">
        <f t="shared" si="14"/>
        <v>0</v>
      </c>
      <c r="AK47" s="92">
        <f t="shared" si="2"/>
        <v>0</v>
      </c>
      <c r="AL47" s="97" t="str">
        <f t="shared" si="15"/>
        <v>BAJO IMPACTO</v>
      </c>
      <c r="AM47" s="94"/>
      <c r="AN47" s="87">
        <f t="shared" si="16"/>
        <v>0</v>
      </c>
      <c r="AO47" s="95">
        <f t="shared" si="17"/>
        <v>0</v>
      </c>
      <c r="AP47" s="276" t="str">
        <f t="shared" si="18"/>
        <v>BAJO IMPACTO</v>
      </c>
      <c r="AQ47" s="277"/>
    </row>
    <row r="48" spans="1:43" ht="15.75" x14ac:dyDescent="0.25">
      <c r="A48" s="85"/>
      <c r="B48" s="86"/>
      <c r="C48" s="87">
        <f t="shared" si="0"/>
        <v>0</v>
      </c>
      <c r="D48" s="86"/>
      <c r="E48" s="87">
        <f t="shared" si="3"/>
        <v>0</v>
      </c>
      <c r="F48" s="86"/>
      <c r="G48" s="87" t="str">
        <f t="shared" si="4"/>
        <v xml:space="preserve">0 </v>
      </c>
      <c r="H48" s="100"/>
      <c r="I48" s="87">
        <f t="shared" si="1"/>
        <v>0</v>
      </c>
      <c r="J48" s="88"/>
      <c r="K48" s="87">
        <f t="shared" si="5"/>
        <v>0</v>
      </c>
      <c r="L48" s="87">
        <f t="shared" si="6"/>
        <v>0</v>
      </c>
      <c r="M48" s="97" t="str">
        <f t="shared" si="7"/>
        <v>BAJO IMPACTO</v>
      </c>
      <c r="N48" s="90"/>
      <c r="O48" s="87">
        <f t="shared" si="8"/>
        <v>0</v>
      </c>
      <c r="P48" s="90"/>
      <c r="Q48" s="87">
        <f t="shared" si="9"/>
        <v>0</v>
      </c>
      <c r="R48" s="90"/>
      <c r="S48" s="87">
        <f t="shared" si="10"/>
        <v>0</v>
      </c>
      <c r="T48" s="87">
        <f t="shared" si="11"/>
        <v>0</v>
      </c>
      <c r="U48" s="98" t="str">
        <f t="shared" si="12"/>
        <v>BAJO IMPACTO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87" t="str">
        <f t="shared" si="13"/>
        <v>0</v>
      </c>
      <c r="AI48" s="90"/>
      <c r="AJ48" s="87">
        <f t="shared" si="14"/>
        <v>0</v>
      </c>
      <c r="AK48" s="92">
        <f t="shared" si="2"/>
        <v>0</v>
      </c>
      <c r="AL48" s="97" t="str">
        <f t="shared" si="15"/>
        <v>BAJO IMPACTO</v>
      </c>
      <c r="AM48" s="94"/>
      <c r="AN48" s="87">
        <f t="shared" si="16"/>
        <v>0</v>
      </c>
      <c r="AO48" s="95">
        <f t="shared" si="17"/>
        <v>0</v>
      </c>
      <c r="AP48" s="276" t="str">
        <f t="shared" si="18"/>
        <v>BAJO IMPACTO</v>
      </c>
      <c r="AQ48" s="277"/>
    </row>
    <row r="49" spans="1:43" ht="16.5" thickBot="1" x14ac:dyDescent="0.3">
      <c r="A49" s="85"/>
      <c r="B49" s="86"/>
      <c r="C49" s="87">
        <f t="shared" si="0"/>
        <v>0</v>
      </c>
      <c r="D49" s="86"/>
      <c r="E49" s="87">
        <f t="shared" si="3"/>
        <v>0</v>
      </c>
      <c r="F49" s="86"/>
      <c r="G49" s="87" t="str">
        <f t="shared" si="4"/>
        <v xml:space="preserve">0 </v>
      </c>
      <c r="H49" s="100"/>
      <c r="I49" s="87">
        <f t="shared" si="1"/>
        <v>0</v>
      </c>
      <c r="J49" s="88"/>
      <c r="K49" s="87">
        <f t="shared" si="5"/>
        <v>0</v>
      </c>
      <c r="L49" s="87">
        <f t="shared" si="6"/>
        <v>0</v>
      </c>
      <c r="M49" s="93" t="str">
        <f t="shared" si="7"/>
        <v>BAJO IMPACTO</v>
      </c>
      <c r="N49" s="90"/>
      <c r="O49" s="87">
        <f t="shared" si="8"/>
        <v>0</v>
      </c>
      <c r="P49" s="90"/>
      <c r="Q49" s="87">
        <f t="shared" si="9"/>
        <v>0</v>
      </c>
      <c r="R49" s="90"/>
      <c r="S49" s="87">
        <f t="shared" si="10"/>
        <v>0</v>
      </c>
      <c r="T49" s="87">
        <f t="shared" si="11"/>
        <v>0</v>
      </c>
      <c r="U49" s="101" t="str">
        <f t="shared" si="12"/>
        <v>BAJO IMPACTO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87" t="str">
        <f t="shared" si="13"/>
        <v>0</v>
      </c>
      <c r="AI49" s="90"/>
      <c r="AJ49" s="87">
        <f t="shared" si="14"/>
        <v>0</v>
      </c>
      <c r="AK49" s="92">
        <f t="shared" si="2"/>
        <v>0</v>
      </c>
      <c r="AL49" s="101" t="str">
        <f>IF(AK49&gt;=10,"ALTO IMPACTO","BAJO IMPACTO")</f>
        <v>BAJO IMPACTO</v>
      </c>
      <c r="AM49" s="94"/>
      <c r="AN49" s="87">
        <f t="shared" si="16"/>
        <v>0</v>
      </c>
      <c r="AO49" s="95">
        <f t="shared" si="17"/>
        <v>0</v>
      </c>
      <c r="AP49" s="279" t="str">
        <f t="shared" si="18"/>
        <v>BAJO IMPACTO</v>
      </c>
      <c r="AQ49" s="280"/>
    </row>
    <row r="50" spans="1:43" ht="19.5" thickBot="1" x14ac:dyDescent="0.45">
      <c r="A50" s="102" t="s">
        <v>191</v>
      </c>
      <c r="B50" s="103">
        <f>SUM(B15:B49)</f>
        <v>887247565429</v>
      </c>
      <c r="C50" s="104"/>
      <c r="D50" s="103">
        <f>SUM(D15:D49)</f>
        <v>39663768071</v>
      </c>
      <c r="E50" s="105"/>
      <c r="F50" s="103">
        <f>SUM(F15:F49)</f>
        <v>0</v>
      </c>
      <c r="G50" s="105"/>
      <c r="H50" s="103">
        <f>SUM(H15:H49)</f>
        <v>198010330536142</v>
      </c>
      <c r="I50" s="105"/>
      <c r="J50" s="106">
        <f>SUM(J15:J49)</f>
        <v>2500</v>
      </c>
      <c r="K50" s="105"/>
      <c r="L50" s="105"/>
      <c r="M50" s="105"/>
      <c r="N50" s="106">
        <f>SUM(N15:N49)</f>
        <v>16</v>
      </c>
      <c r="O50" s="105"/>
      <c r="P50" s="106">
        <f>SUM(P15:P49)</f>
        <v>2</v>
      </c>
      <c r="Q50" s="105"/>
      <c r="R50" s="106">
        <f>SUM(R15:R49)</f>
        <v>66</v>
      </c>
      <c r="S50" s="105"/>
      <c r="T50" s="105"/>
      <c r="U50" s="107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>
        <f>SUM(AG15:AG49)</f>
        <v>0</v>
      </c>
      <c r="AH50" s="105"/>
      <c r="AI50" s="105">
        <f>SUM(AI15:AI49)</f>
        <v>26</v>
      </c>
      <c r="AJ50" s="105"/>
      <c r="AK50" s="105"/>
      <c r="AL50" s="105"/>
      <c r="AM50" s="105"/>
      <c r="AN50" s="105"/>
      <c r="AO50" s="105"/>
      <c r="AP50" s="102"/>
      <c r="AQ50" s="107"/>
    </row>
    <row r="51" spans="1:43" x14ac:dyDescent="0.2">
      <c r="C51" s="108"/>
    </row>
    <row r="52" spans="1:43" x14ac:dyDescent="0.2">
      <c r="C52" s="108"/>
    </row>
    <row r="53" spans="1:43" x14ac:dyDescent="0.2">
      <c r="C53" s="108"/>
    </row>
  </sheetData>
  <mergeCells count="118">
    <mergeCell ref="AP48:AQ48"/>
    <mergeCell ref="AP49:AQ49"/>
    <mergeCell ref="AP42:AQ42"/>
    <mergeCell ref="AP43:AQ43"/>
    <mergeCell ref="AP44:AQ44"/>
    <mergeCell ref="AP45:AQ45"/>
    <mergeCell ref="AP46:AQ46"/>
    <mergeCell ref="AP47:AQ47"/>
    <mergeCell ref="AP36:AQ36"/>
    <mergeCell ref="AP37:AQ37"/>
    <mergeCell ref="AP38:AQ38"/>
    <mergeCell ref="AP39:AQ39"/>
    <mergeCell ref="AP40:AQ40"/>
    <mergeCell ref="AP41:AQ41"/>
    <mergeCell ref="AP30:AQ30"/>
    <mergeCell ref="AP31:AQ31"/>
    <mergeCell ref="AP32:AQ32"/>
    <mergeCell ref="AP33:AQ33"/>
    <mergeCell ref="AP34:AQ34"/>
    <mergeCell ref="AP35:AQ35"/>
    <mergeCell ref="AP24:AQ24"/>
    <mergeCell ref="AP25:AQ25"/>
    <mergeCell ref="AP26:AQ26"/>
    <mergeCell ref="AP27:AQ27"/>
    <mergeCell ref="AP28:AQ28"/>
    <mergeCell ref="AP29:AQ29"/>
    <mergeCell ref="AP18:AQ18"/>
    <mergeCell ref="AP19:AQ19"/>
    <mergeCell ref="AP20:AQ20"/>
    <mergeCell ref="AP21:AQ21"/>
    <mergeCell ref="AP22:AQ22"/>
    <mergeCell ref="AP23:AQ23"/>
    <mergeCell ref="R12:S12"/>
    <mergeCell ref="AG12:AH12"/>
    <mergeCell ref="AI12:AJ12"/>
    <mergeCell ref="AP15:AQ15"/>
    <mergeCell ref="AP16:AQ16"/>
    <mergeCell ref="AP17:AQ17"/>
    <mergeCell ref="V11:AF12"/>
    <mergeCell ref="AG11:AH11"/>
    <mergeCell ref="AI11:AJ11"/>
    <mergeCell ref="AM8:AM13"/>
    <mergeCell ref="AI9:AJ9"/>
    <mergeCell ref="H12:I12"/>
    <mergeCell ref="J12:K12"/>
    <mergeCell ref="N12:O12"/>
    <mergeCell ref="B9:C9"/>
    <mergeCell ref="D9:E9"/>
    <mergeCell ref="F9:G9"/>
    <mergeCell ref="H9:I9"/>
    <mergeCell ref="J9:K9"/>
    <mergeCell ref="N9:O9"/>
    <mergeCell ref="R7:S7"/>
    <mergeCell ref="T7:T14"/>
    <mergeCell ref="U7:U14"/>
    <mergeCell ref="P8:Q8"/>
    <mergeCell ref="R8:S8"/>
    <mergeCell ref="R9:S9"/>
    <mergeCell ref="R10:S10"/>
    <mergeCell ref="AG8:AH8"/>
    <mergeCell ref="AI8:AJ8"/>
    <mergeCell ref="P12:Q12"/>
    <mergeCell ref="AG10:AH10"/>
    <mergeCell ref="AI10:AJ10"/>
    <mergeCell ref="P11:Q11"/>
    <mergeCell ref="R11:S11"/>
    <mergeCell ref="P10:Q10"/>
    <mergeCell ref="P9:Q9"/>
    <mergeCell ref="V9:AF9"/>
    <mergeCell ref="AG9:AH9"/>
    <mergeCell ref="B8:C8"/>
    <mergeCell ref="D8:E8"/>
    <mergeCell ref="F8:G8"/>
    <mergeCell ref="H8:I8"/>
    <mergeCell ref="J8:K8"/>
    <mergeCell ref="N8:O8"/>
    <mergeCell ref="M7:M14"/>
    <mergeCell ref="N7:O7"/>
    <mergeCell ref="P7:Q7"/>
    <mergeCell ref="B11:C11"/>
    <mergeCell ref="D11:E11"/>
    <mergeCell ref="F11:G11"/>
    <mergeCell ref="H11:I11"/>
    <mergeCell ref="J11:K11"/>
    <mergeCell ref="N11:O11"/>
    <mergeCell ref="B10:C10"/>
    <mergeCell ref="D10:E10"/>
    <mergeCell ref="F10:G10"/>
    <mergeCell ref="H10:I10"/>
    <mergeCell ref="J10:K10"/>
    <mergeCell ref="N10:O10"/>
    <mergeCell ref="B12:C12"/>
    <mergeCell ref="D12:E12"/>
    <mergeCell ref="F12:G12"/>
    <mergeCell ref="A1:AQ1"/>
    <mergeCell ref="A2:AQ2"/>
    <mergeCell ref="A4:A14"/>
    <mergeCell ref="B4:L4"/>
    <mergeCell ref="N4:T4"/>
    <mergeCell ref="V4:AK4"/>
    <mergeCell ref="AN4:AN14"/>
    <mergeCell ref="B5:L5"/>
    <mergeCell ref="N5:T5"/>
    <mergeCell ref="V5:AK5"/>
    <mergeCell ref="AM5:AM7"/>
    <mergeCell ref="B6:L6"/>
    <mergeCell ref="N6:T6"/>
    <mergeCell ref="V6:AK6"/>
    <mergeCell ref="B7:C7"/>
    <mergeCell ref="D7:E7"/>
    <mergeCell ref="F7:G7"/>
    <mergeCell ref="H7:I7"/>
    <mergeCell ref="J7:K7"/>
    <mergeCell ref="L7:L14"/>
    <mergeCell ref="AG7:AH7"/>
    <mergeCell ref="AI7:AJ7"/>
    <mergeCell ref="AK7:AK14"/>
    <mergeCell ref="AL7:AL14"/>
  </mergeCells>
  <conditionalFormatting sqref="AP15:AP49 M15:M49 U15:U49 AL15:AL49">
    <cfRule type="cellIs" dxfId="11" priority="3" operator="equal">
      <formula>"ALTO IMPACTO"</formula>
    </cfRule>
  </conditionalFormatting>
  <conditionalFormatting sqref="AP15:AP49 M15:M49 U15:U49 AL15:AL49">
    <cfRule type="cellIs" dxfId="10" priority="2" operator="equal">
      <formula>"ALTO IMPACTO"</formula>
    </cfRule>
  </conditionalFormatting>
  <conditionalFormatting sqref="AP15:AP49 M15:M49 U15:U49 AL15:AL49">
    <cfRule type="cellIs" dxfId="9" priority="1" operator="equal">
      <formula>"BAJO IMPACTO"</formula>
    </cfRule>
  </conditionalFormatting>
  <dataValidations count="5">
    <dataValidation type="list" allowBlank="1" showInputMessage="1" showErrorMessage="1" errorTitle="ERROR" error="NO SELECCIONO UN ELEMENTO DE LA LISTA VALIDA" promptTitle="VALOR DEL INDICADOR" prompt="SELECCIONE DE LA LISTA UNO DE LOS VALORES" sqref="Y15:Z49 AB15:AB49 AE15:AF49">
      <formula1>$BE$16:$BE$18</formula1>
    </dataValidation>
    <dataValidation type="list" allowBlank="1" showInputMessage="1" showErrorMessage="1" errorTitle="ERROR" error="NO SELECCIONO UN ELEMENTO DE LA LISTA VALIDO" promptTitle="VALOR DEL INDICADOR" prompt="SELECCIONE DE LA LISTA UNO DE LOS VALORES " sqref="X15:X49 AA15:AA49 AC15:AD49">
      <formula1>$BD$16:$BD$18</formula1>
    </dataValidation>
    <dataValidation type="list" allowBlank="1" showInputMessage="1" showErrorMessage="1" errorTitle="ERROR" error="NO SELECCIONO UN ELEMENTO DE LA LISTA VALIDO" promptTitle="VALOR DEL INDICADOR" prompt="SELECCIONES DE LA LISTA UNO DE LOS VALORES" sqref="W15:W49">
      <formula1>$BC$16:$BC$17</formula1>
    </dataValidation>
    <dataValidation type="list" allowBlank="1" showInputMessage="1" showErrorMessage="1" errorTitle="ERROR" error="NO SELECCIONO UN ELEMENTO DE LA LISTA VALIDO" promptTitle="VALOR DEL INDICADOR" prompt="SELECCIONE DE LA LISTA UNO DE LOS VALORES" sqref="V15:V49">
      <formula1>$BB$16:$BB$18</formula1>
    </dataValidation>
    <dataValidation type="whole" allowBlank="1" showInputMessage="1" showErrorMessage="1" sqref="N11:S12 AG11:AJ12 B11:K12">
      <formula1>-10101010</formula1>
      <formula2>-101010</formula2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opLeftCell="A13" zoomScale="80" zoomScaleNormal="80" workbookViewId="0">
      <pane xSplit="5" ySplit="15" topLeftCell="AN28" activePane="bottomRight" state="frozen"/>
      <selection activeCell="A13" sqref="A13"/>
      <selection pane="topRight" activeCell="F13" sqref="F13"/>
      <selection pane="bottomLeft" activeCell="A28" sqref="A28"/>
      <selection pane="bottomRight" activeCell="A19" activeCellId="3" sqref="A15 A16 A18 A19"/>
    </sheetView>
  </sheetViews>
  <sheetFormatPr baseColWidth="10" defaultRowHeight="12.75" x14ac:dyDescent="0.2"/>
  <cols>
    <col min="1" max="1" width="32" customWidth="1"/>
    <col min="2" max="2" width="32.28515625" customWidth="1"/>
    <col min="3" max="3" width="11.140625" customWidth="1"/>
    <col min="4" max="4" width="30.28515625" customWidth="1"/>
    <col min="5" max="5" width="10.7109375" customWidth="1"/>
    <col min="6" max="6" width="27" customWidth="1"/>
    <col min="7" max="7" width="10" customWidth="1"/>
    <col min="8" max="8" width="29.42578125" customWidth="1"/>
    <col min="9" max="9" width="10.5703125" customWidth="1"/>
    <col min="10" max="10" width="21" customWidth="1"/>
    <col min="11" max="11" width="9.7109375" customWidth="1"/>
    <col min="12" max="12" width="21.5703125" customWidth="1"/>
    <col min="13" max="13" width="21.85546875" customWidth="1"/>
    <col min="14" max="14" width="17.5703125" customWidth="1"/>
    <col min="15" max="15" width="36" customWidth="1"/>
    <col min="16" max="16" width="22.7109375" customWidth="1"/>
    <col min="17" max="17" width="23.140625" customWidth="1"/>
    <col min="18" max="18" width="26.28515625" customWidth="1"/>
    <col min="19" max="19" width="18.7109375" customWidth="1"/>
    <col min="20" max="20" width="24.5703125" customWidth="1"/>
    <col min="21" max="21" width="20.140625" customWidth="1"/>
    <col min="22" max="22" width="20.42578125" customWidth="1"/>
    <col min="23" max="23" width="21.85546875" customWidth="1"/>
    <col min="24" max="25" width="20.42578125" customWidth="1"/>
    <col min="26" max="26" width="22.85546875" customWidth="1"/>
    <col min="27" max="27" width="23.85546875" customWidth="1"/>
    <col min="28" max="29" width="21.7109375" customWidth="1"/>
    <col min="30" max="30" width="21.42578125" customWidth="1"/>
    <col min="31" max="31" width="23.42578125" customWidth="1"/>
    <col min="32" max="32" width="18.5703125" customWidth="1"/>
    <col min="33" max="33" width="19" customWidth="1"/>
    <col min="34" max="34" width="18.85546875" customWidth="1"/>
    <col min="35" max="36" width="21" customWidth="1"/>
    <col min="37" max="37" width="23.140625" customWidth="1"/>
    <col min="38" max="38" width="20" customWidth="1"/>
    <col min="39" max="39" width="46.85546875" customWidth="1"/>
    <col min="40" max="40" width="19.42578125" customWidth="1"/>
    <col min="41" max="41" width="16.140625" customWidth="1"/>
    <col min="42" max="42" width="19.28515625" customWidth="1"/>
    <col min="54" max="57" width="0" hidden="1" customWidth="1"/>
  </cols>
  <sheetData>
    <row r="1" spans="1:57" ht="30" customHeight="1" thickBot="1" x14ac:dyDescent="0.25">
      <c r="A1" s="208" t="s">
        <v>85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</row>
    <row r="2" spans="1:57" ht="37.5" thickBot="1" x14ac:dyDescent="0.25">
      <c r="A2" s="209" t="s">
        <v>86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1"/>
    </row>
    <row r="3" spans="1:57" ht="13.5" hidden="1" thickBot="1" x14ac:dyDescent="0.25"/>
    <row r="4" spans="1:57" ht="22.5" x14ac:dyDescent="0.2">
      <c r="A4" s="212" t="s">
        <v>87</v>
      </c>
      <c r="B4" s="216" t="s">
        <v>88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47"/>
      <c r="N4" s="218" t="s">
        <v>88</v>
      </c>
      <c r="O4" s="219"/>
      <c r="P4" s="219"/>
      <c r="Q4" s="219"/>
      <c r="R4" s="219"/>
      <c r="S4" s="219"/>
      <c r="T4" s="220"/>
      <c r="U4" s="48"/>
      <c r="V4" s="221" t="s">
        <v>89</v>
      </c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49"/>
      <c r="AM4" s="50" t="s">
        <v>90</v>
      </c>
      <c r="AN4" s="222" t="s">
        <v>91</v>
      </c>
      <c r="AO4" s="51"/>
      <c r="AP4" s="51"/>
      <c r="AQ4" s="52"/>
    </row>
    <row r="5" spans="1:57" ht="22.5" x14ac:dyDescent="0.2">
      <c r="A5" s="213"/>
      <c r="B5" s="225" t="s">
        <v>92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53"/>
      <c r="N5" s="227" t="s">
        <v>93</v>
      </c>
      <c r="O5" s="228"/>
      <c r="P5" s="228"/>
      <c r="Q5" s="228"/>
      <c r="R5" s="228"/>
      <c r="S5" s="228"/>
      <c r="T5" s="229"/>
      <c r="U5" s="54"/>
      <c r="V5" s="230" t="s">
        <v>94</v>
      </c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55"/>
      <c r="AM5" s="231" t="s">
        <v>95</v>
      </c>
      <c r="AN5" s="223"/>
      <c r="AO5" s="56"/>
      <c r="AP5" s="56"/>
      <c r="AQ5" s="57"/>
    </row>
    <row r="6" spans="1:57" ht="18.75" customHeight="1" x14ac:dyDescent="0.2">
      <c r="A6" s="213"/>
      <c r="B6" s="225">
        <v>30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53"/>
      <c r="N6" s="227">
        <v>20</v>
      </c>
      <c r="O6" s="228"/>
      <c r="P6" s="228"/>
      <c r="Q6" s="228"/>
      <c r="R6" s="228"/>
      <c r="S6" s="228"/>
      <c r="T6" s="229"/>
      <c r="U6" s="54"/>
      <c r="V6" s="230">
        <v>50</v>
      </c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55"/>
      <c r="AM6" s="231"/>
      <c r="AN6" s="223"/>
      <c r="AO6" s="56"/>
      <c r="AP6" s="56"/>
      <c r="AQ6" s="57"/>
    </row>
    <row r="7" spans="1:57" ht="118.5" customHeight="1" x14ac:dyDescent="0.2">
      <c r="A7" s="213"/>
      <c r="B7" s="232" t="s">
        <v>96</v>
      </c>
      <c r="C7" s="233"/>
      <c r="D7" s="234" t="s">
        <v>97</v>
      </c>
      <c r="E7" s="232"/>
      <c r="F7" s="233" t="s">
        <v>98</v>
      </c>
      <c r="G7" s="233"/>
      <c r="H7" s="233" t="s">
        <v>99</v>
      </c>
      <c r="I7" s="233"/>
      <c r="J7" s="233" t="s">
        <v>100</v>
      </c>
      <c r="K7" s="233"/>
      <c r="L7" s="235" t="s">
        <v>101</v>
      </c>
      <c r="M7" s="235" t="s">
        <v>102</v>
      </c>
      <c r="N7" s="249" t="s">
        <v>103</v>
      </c>
      <c r="O7" s="250"/>
      <c r="P7" s="249" t="s">
        <v>104</v>
      </c>
      <c r="Q7" s="250"/>
      <c r="R7" s="249" t="s">
        <v>105</v>
      </c>
      <c r="S7" s="250"/>
      <c r="T7" s="259" t="s">
        <v>106</v>
      </c>
      <c r="U7" s="263" t="s">
        <v>102</v>
      </c>
      <c r="V7" s="58" t="s">
        <v>107</v>
      </c>
      <c r="W7" s="58" t="s">
        <v>108</v>
      </c>
      <c r="X7" s="58" t="s">
        <v>109</v>
      </c>
      <c r="Y7" s="58" t="s">
        <v>110</v>
      </c>
      <c r="Z7" s="58" t="s">
        <v>111</v>
      </c>
      <c r="AA7" s="58" t="s">
        <v>112</v>
      </c>
      <c r="AB7" s="58" t="s">
        <v>113</v>
      </c>
      <c r="AC7" s="58" t="s">
        <v>114</v>
      </c>
      <c r="AD7" s="58" t="s">
        <v>115</v>
      </c>
      <c r="AE7" s="58" t="s">
        <v>116</v>
      </c>
      <c r="AF7" s="58" t="s">
        <v>117</v>
      </c>
      <c r="AG7" s="238" t="s">
        <v>118</v>
      </c>
      <c r="AH7" s="238"/>
      <c r="AI7" s="238" t="s">
        <v>119</v>
      </c>
      <c r="AJ7" s="238"/>
      <c r="AK7" s="239" t="s">
        <v>120</v>
      </c>
      <c r="AL7" s="239" t="s">
        <v>102</v>
      </c>
      <c r="AM7" s="231"/>
      <c r="AN7" s="223"/>
      <c r="AO7" s="59" t="s">
        <v>121</v>
      </c>
      <c r="AP7" s="59">
        <f>COUNTIF(AP15:AP49,"BAJO IMPACTO")</f>
        <v>31</v>
      </c>
      <c r="AQ7" s="60"/>
    </row>
    <row r="8" spans="1:57" ht="89.25" customHeight="1" x14ac:dyDescent="0.2">
      <c r="A8" s="213"/>
      <c r="B8" s="242" t="s">
        <v>122</v>
      </c>
      <c r="C8" s="243"/>
      <c r="D8" s="244" t="s">
        <v>123</v>
      </c>
      <c r="E8" s="245"/>
      <c r="F8" s="243" t="s">
        <v>124</v>
      </c>
      <c r="G8" s="243"/>
      <c r="H8" s="243" t="s">
        <v>125</v>
      </c>
      <c r="I8" s="243"/>
      <c r="J8" s="243" t="s">
        <v>126</v>
      </c>
      <c r="K8" s="243"/>
      <c r="L8" s="235"/>
      <c r="M8" s="235"/>
      <c r="N8" s="246" t="s">
        <v>127</v>
      </c>
      <c r="O8" s="247"/>
      <c r="P8" s="246" t="s">
        <v>128</v>
      </c>
      <c r="Q8" s="247"/>
      <c r="R8" s="246" t="s">
        <v>129</v>
      </c>
      <c r="S8" s="247"/>
      <c r="T8" s="260"/>
      <c r="U8" s="263"/>
      <c r="V8" s="61" t="s">
        <v>130</v>
      </c>
      <c r="W8" s="61" t="s">
        <v>131</v>
      </c>
      <c r="X8" s="61" t="s">
        <v>130</v>
      </c>
      <c r="Y8" s="61" t="s">
        <v>132</v>
      </c>
      <c r="Z8" s="61" t="s">
        <v>132</v>
      </c>
      <c r="AA8" s="61" t="s">
        <v>133</v>
      </c>
      <c r="AB8" s="61" t="s">
        <v>132</v>
      </c>
      <c r="AC8" s="61" t="s">
        <v>134</v>
      </c>
      <c r="AD8" s="61" t="s">
        <v>135</v>
      </c>
      <c r="AE8" s="61" t="s">
        <v>136</v>
      </c>
      <c r="AF8" s="61" t="s">
        <v>136</v>
      </c>
      <c r="AG8" s="268" t="s">
        <v>137</v>
      </c>
      <c r="AH8" s="268"/>
      <c r="AI8" s="268" t="s">
        <v>138</v>
      </c>
      <c r="AJ8" s="268"/>
      <c r="AK8" s="239"/>
      <c r="AL8" s="239"/>
      <c r="AM8" s="288" t="s">
        <v>139</v>
      </c>
      <c r="AN8" s="223"/>
      <c r="AO8" s="59" t="s">
        <v>140</v>
      </c>
      <c r="AP8" s="59">
        <f>COUNTIF(AP15:AP49,"ALTO IMPACTO")</f>
        <v>4</v>
      </c>
      <c r="AQ8" s="60"/>
    </row>
    <row r="9" spans="1:57" ht="55.5" customHeight="1" x14ac:dyDescent="0.2">
      <c r="A9" s="213"/>
      <c r="B9" s="245" t="s">
        <v>141</v>
      </c>
      <c r="C9" s="244"/>
      <c r="D9" s="275" t="s">
        <v>142</v>
      </c>
      <c r="E9" s="244"/>
      <c r="F9" s="245" t="s">
        <v>143</v>
      </c>
      <c r="G9" s="275"/>
      <c r="H9" s="275" t="s">
        <v>144</v>
      </c>
      <c r="I9" s="275"/>
      <c r="J9" s="275" t="s">
        <v>145</v>
      </c>
      <c r="K9" s="275"/>
      <c r="L9" s="235"/>
      <c r="M9" s="235"/>
      <c r="N9" s="266" t="s">
        <v>146</v>
      </c>
      <c r="O9" s="267"/>
      <c r="P9" s="266" t="s">
        <v>147</v>
      </c>
      <c r="Q9" s="267"/>
      <c r="R9" s="266" t="s">
        <v>148</v>
      </c>
      <c r="S9" s="267"/>
      <c r="T9" s="260"/>
      <c r="U9" s="263"/>
      <c r="V9" s="271" t="s">
        <v>149</v>
      </c>
      <c r="W9" s="272"/>
      <c r="X9" s="272"/>
      <c r="Y9" s="272"/>
      <c r="Z9" s="272"/>
      <c r="AA9" s="272"/>
      <c r="AB9" s="272"/>
      <c r="AC9" s="272"/>
      <c r="AD9" s="272"/>
      <c r="AE9" s="272"/>
      <c r="AF9" s="273"/>
      <c r="AG9" s="274" t="s">
        <v>150</v>
      </c>
      <c r="AH9" s="274"/>
      <c r="AI9" s="274" t="s">
        <v>151</v>
      </c>
      <c r="AJ9" s="274"/>
      <c r="AK9" s="239"/>
      <c r="AL9" s="239"/>
      <c r="AM9" s="288"/>
      <c r="AN9" s="223"/>
      <c r="AO9" s="59" t="s">
        <v>152</v>
      </c>
      <c r="AP9" s="62">
        <f>MAX(AN15:AN49)</f>
        <v>30.123376683072262</v>
      </c>
      <c r="AQ9" s="63">
        <v>1</v>
      </c>
    </row>
    <row r="10" spans="1:57" ht="18.75" x14ac:dyDescent="0.4">
      <c r="A10" s="214"/>
      <c r="B10" s="255">
        <v>8</v>
      </c>
      <c r="C10" s="255"/>
      <c r="D10" s="255">
        <v>6</v>
      </c>
      <c r="E10" s="255"/>
      <c r="F10" s="255">
        <v>3</v>
      </c>
      <c r="G10" s="255"/>
      <c r="H10" s="255">
        <v>8</v>
      </c>
      <c r="I10" s="255"/>
      <c r="J10" s="255">
        <v>5</v>
      </c>
      <c r="K10" s="255"/>
      <c r="L10" s="236"/>
      <c r="M10" s="248"/>
      <c r="N10" s="256">
        <v>10</v>
      </c>
      <c r="O10" s="256"/>
      <c r="P10" s="256">
        <v>5</v>
      </c>
      <c r="Q10" s="256"/>
      <c r="R10" s="256">
        <v>5</v>
      </c>
      <c r="S10" s="256"/>
      <c r="T10" s="261"/>
      <c r="U10" s="264"/>
      <c r="V10" s="64">
        <v>5</v>
      </c>
      <c r="W10" s="64">
        <v>5</v>
      </c>
      <c r="X10" s="64">
        <v>5</v>
      </c>
      <c r="Y10" s="64">
        <v>3</v>
      </c>
      <c r="Z10" s="64">
        <v>3</v>
      </c>
      <c r="AA10" s="64">
        <v>5</v>
      </c>
      <c r="AB10" s="64">
        <v>3</v>
      </c>
      <c r="AC10" s="64">
        <v>5</v>
      </c>
      <c r="AD10" s="64">
        <v>5</v>
      </c>
      <c r="AE10" s="64">
        <v>3</v>
      </c>
      <c r="AF10" s="64">
        <v>3</v>
      </c>
      <c r="AG10" s="256">
        <v>2</v>
      </c>
      <c r="AH10" s="256"/>
      <c r="AI10" s="256">
        <v>3</v>
      </c>
      <c r="AJ10" s="256"/>
      <c r="AK10" s="240"/>
      <c r="AL10" s="239"/>
      <c r="AM10" s="288"/>
      <c r="AN10" s="223"/>
      <c r="AO10" s="59" t="s">
        <v>153</v>
      </c>
      <c r="AP10" s="65">
        <f>MIN(AN15:AN24)</f>
        <v>2.9368651143431734E-2</v>
      </c>
      <c r="AQ10" s="66"/>
    </row>
    <row r="11" spans="1:57" x14ac:dyDescent="0.2">
      <c r="A11" s="213"/>
      <c r="B11" s="251">
        <f>MAX(B15:B49)</f>
        <v>1590602690054</v>
      </c>
      <c r="C11" s="252"/>
      <c r="D11" s="252">
        <f>MAX(D15:D49)</f>
        <v>337481329182</v>
      </c>
      <c r="E11" s="252"/>
      <c r="F11" s="252">
        <f>MAX(F15:F49)</f>
        <v>0</v>
      </c>
      <c r="G11" s="252"/>
      <c r="H11" s="252">
        <f>MAX(H15:H49)</f>
        <v>294489596106</v>
      </c>
      <c r="I11" s="252"/>
      <c r="J11" s="252">
        <f>MAX(J15:J49)</f>
        <v>2497</v>
      </c>
      <c r="K11" s="252"/>
      <c r="L11" s="235"/>
      <c r="M11" s="235"/>
      <c r="N11" s="253">
        <f>MAX(N15:N49)</f>
        <v>10</v>
      </c>
      <c r="O11" s="254"/>
      <c r="P11" s="253">
        <f>MAX(P15:P49)</f>
        <v>4</v>
      </c>
      <c r="Q11" s="254"/>
      <c r="R11" s="253">
        <f>MAX(R15:R49)</f>
        <v>34</v>
      </c>
      <c r="S11" s="254"/>
      <c r="T11" s="260"/>
      <c r="U11" s="263"/>
      <c r="V11" s="281" t="s">
        <v>149</v>
      </c>
      <c r="W11" s="282"/>
      <c r="X11" s="282"/>
      <c r="Y11" s="282"/>
      <c r="Z11" s="282"/>
      <c r="AA11" s="282"/>
      <c r="AB11" s="282"/>
      <c r="AC11" s="282"/>
      <c r="AD11" s="282"/>
      <c r="AE11" s="282"/>
      <c r="AF11" s="283"/>
      <c r="AG11" s="287">
        <f>MAX(AG15:AG49)</f>
        <v>0</v>
      </c>
      <c r="AH11" s="287"/>
      <c r="AI11" s="287">
        <f>MAX(AI15:AI49)</f>
        <v>4</v>
      </c>
      <c r="AJ11" s="287"/>
      <c r="AK11" s="239"/>
      <c r="AL11" s="239"/>
      <c r="AM11" s="288"/>
      <c r="AN11" s="223"/>
      <c r="AO11" s="59" t="s">
        <v>154</v>
      </c>
      <c r="AP11" s="67">
        <f>COUNTA(AN15:AN49)</f>
        <v>35</v>
      </c>
      <c r="AQ11" s="68"/>
    </row>
    <row r="12" spans="1:57" x14ac:dyDescent="0.2">
      <c r="A12" s="213"/>
      <c r="B12" s="257">
        <f>SUM(B15:B49)</f>
        <v>2206088840603</v>
      </c>
      <c r="C12" s="258"/>
      <c r="D12" s="258">
        <f>SUM(D15:D49)</f>
        <v>337481329182</v>
      </c>
      <c r="E12" s="258"/>
      <c r="F12" s="258">
        <f>SUM(F15:F49)</f>
        <v>0</v>
      </c>
      <c r="G12" s="258"/>
      <c r="H12" s="258">
        <f>SUM(H15:H49)</f>
        <v>374313105125</v>
      </c>
      <c r="I12" s="258"/>
      <c r="J12" s="258">
        <f>SUM(J15:J49)</f>
        <v>4042</v>
      </c>
      <c r="K12" s="258"/>
      <c r="L12" s="235"/>
      <c r="M12" s="235"/>
      <c r="N12" s="269">
        <f>SUM(N15:N49)</f>
        <v>10</v>
      </c>
      <c r="O12" s="270"/>
      <c r="P12" s="269">
        <f>SUM(P15:P49)</f>
        <v>4</v>
      </c>
      <c r="Q12" s="270"/>
      <c r="R12" s="269">
        <f>SUM(R15:R49)</f>
        <v>34</v>
      </c>
      <c r="S12" s="270"/>
      <c r="T12" s="260"/>
      <c r="U12" s="263"/>
      <c r="V12" s="284"/>
      <c r="W12" s="285"/>
      <c r="X12" s="285"/>
      <c r="Y12" s="285"/>
      <c r="Z12" s="285"/>
      <c r="AA12" s="285"/>
      <c r="AB12" s="285"/>
      <c r="AC12" s="285"/>
      <c r="AD12" s="285"/>
      <c r="AE12" s="285"/>
      <c r="AF12" s="286"/>
      <c r="AG12" s="278">
        <f>SUM(AG15:AG49)</f>
        <v>0</v>
      </c>
      <c r="AH12" s="278"/>
      <c r="AI12" s="278">
        <f>SUM(AI15:AI49)</f>
        <v>10</v>
      </c>
      <c r="AJ12" s="278"/>
      <c r="AK12" s="239"/>
      <c r="AL12" s="239"/>
      <c r="AM12" s="288"/>
      <c r="AN12" s="223"/>
      <c r="AO12" s="59" t="s">
        <v>155</v>
      </c>
      <c r="AP12" s="65">
        <f>MEDIAN(AN15:AN24)</f>
        <v>4.005092455640022</v>
      </c>
      <c r="AQ12" s="66"/>
    </row>
    <row r="13" spans="1:57" ht="38.25" x14ac:dyDescent="0.2">
      <c r="A13" s="213"/>
      <c r="B13" s="69" t="s">
        <v>156</v>
      </c>
      <c r="C13" s="70" t="s">
        <v>157</v>
      </c>
      <c r="D13" s="71" t="s">
        <v>158</v>
      </c>
      <c r="E13" s="70" t="s">
        <v>157</v>
      </c>
      <c r="F13" s="71" t="s">
        <v>159</v>
      </c>
      <c r="G13" s="70" t="s">
        <v>157</v>
      </c>
      <c r="H13" s="71" t="s">
        <v>160</v>
      </c>
      <c r="I13" s="70" t="s">
        <v>157</v>
      </c>
      <c r="J13" s="71" t="s">
        <v>161</v>
      </c>
      <c r="K13" s="70" t="s">
        <v>157</v>
      </c>
      <c r="L13" s="235"/>
      <c r="M13" s="235"/>
      <c r="N13" s="72" t="s">
        <v>162</v>
      </c>
      <c r="O13" s="72" t="s">
        <v>157</v>
      </c>
      <c r="P13" s="72" t="s">
        <v>163</v>
      </c>
      <c r="Q13" s="72" t="s">
        <v>157</v>
      </c>
      <c r="R13" s="72" t="s">
        <v>164</v>
      </c>
      <c r="S13" s="72" t="s">
        <v>157</v>
      </c>
      <c r="T13" s="260"/>
      <c r="U13" s="263"/>
      <c r="V13" s="73" t="s">
        <v>165</v>
      </c>
      <c r="W13" s="73" t="s">
        <v>166</v>
      </c>
      <c r="X13" s="73" t="s">
        <v>165</v>
      </c>
      <c r="Y13" s="73" t="s">
        <v>167</v>
      </c>
      <c r="Z13" s="73" t="s">
        <v>167</v>
      </c>
      <c r="AA13" s="73" t="s">
        <v>165</v>
      </c>
      <c r="AB13" s="73" t="s">
        <v>167</v>
      </c>
      <c r="AC13" s="73" t="s">
        <v>165</v>
      </c>
      <c r="AD13" s="73" t="s">
        <v>165</v>
      </c>
      <c r="AE13" s="73" t="s">
        <v>167</v>
      </c>
      <c r="AF13" s="73" t="s">
        <v>167</v>
      </c>
      <c r="AG13" s="74" t="s">
        <v>168</v>
      </c>
      <c r="AH13" s="73" t="s">
        <v>157</v>
      </c>
      <c r="AI13" s="74" t="s">
        <v>169</v>
      </c>
      <c r="AJ13" s="73" t="s">
        <v>157</v>
      </c>
      <c r="AK13" s="239"/>
      <c r="AL13" s="239"/>
      <c r="AM13" s="288"/>
      <c r="AN13" s="223"/>
      <c r="AO13" s="75" t="s">
        <v>170</v>
      </c>
      <c r="AP13" s="76">
        <v>0.2</v>
      </c>
      <c r="AQ13" s="77"/>
    </row>
    <row r="14" spans="1:57" ht="13.5" thickBot="1" x14ac:dyDescent="0.25">
      <c r="A14" s="215"/>
      <c r="B14" s="78" t="s">
        <v>171</v>
      </c>
      <c r="C14" s="79" t="s">
        <v>172</v>
      </c>
      <c r="D14" s="79" t="s">
        <v>171</v>
      </c>
      <c r="E14" s="79" t="s">
        <v>172</v>
      </c>
      <c r="F14" s="79" t="s">
        <v>171</v>
      </c>
      <c r="G14" s="79" t="s">
        <v>172</v>
      </c>
      <c r="H14" s="79" t="s">
        <v>171</v>
      </c>
      <c r="I14" s="79" t="s">
        <v>172</v>
      </c>
      <c r="J14" s="79" t="s">
        <v>154</v>
      </c>
      <c r="K14" s="79" t="s">
        <v>172</v>
      </c>
      <c r="L14" s="237"/>
      <c r="M14" s="237"/>
      <c r="N14" s="80" t="s">
        <v>154</v>
      </c>
      <c r="O14" s="80" t="s">
        <v>172</v>
      </c>
      <c r="P14" s="80" t="s">
        <v>154</v>
      </c>
      <c r="Q14" s="80" t="s">
        <v>172</v>
      </c>
      <c r="R14" s="80" t="s">
        <v>154</v>
      </c>
      <c r="S14" s="80" t="s">
        <v>172</v>
      </c>
      <c r="T14" s="262"/>
      <c r="U14" s="265"/>
      <c r="V14" s="81" t="s">
        <v>172</v>
      </c>
      <c r="W14" s="81" t="s">
        <v>172</v>
      </c>
      <c r="X14" s="81" t="s">
        <v>172</v>
      </c>
      <c r="Y14" s="81" t="s">
        <v>172</v>
      </c>
      <c r="Z14" s="81" t="s">
        <v>172</v>
      </c>
      <c r="AA14" s="81" t="s">
        <v>172</v>
      </c>
      <c r="AB14" s="81" t="s">
        <v>172</v>
      </c>
      <c r="AC14" s="81" t="s">
        <v>172</v>
      </c>
      <c r="AD14" s="81" t="s">
        <v>172</v>
      </c>
      <c r="AE14" s="81" t="s">
        <v>172</v>
      </c>
      <c r="AF14" s="81" t="s">
        <v>172</v>
      </c>
      <c r="AG14" s="81" t="s">
        <v>154</v>
      </c>
      <c r="AH14" s="81" t="s">
        <v>172</v>
      </c>
      <c r="AI14" s="81" t="s">
        <v>154</v>
      </c>
      <c r="AJ14" s="81" t="s">
        <v>172</v>
      </c>
      <c r="AK14" s="241"/>
      <c r="AL14" s="241"/>
      <c r="AM14" s="82"/>
      <c r="AN14" s="224"/>
      <c r="AO14" s="83"/>
      <c r="AP14" s="83"/>
      <c r="AQ14" s="84"/>
    </row>
    <row r="15" spans="1:57" ht="15.75" x14ac:dyDescent="0.25">
      <c r="A15" s="85" t="s">
        <v>192</v>
      </c>
      <c r="B15" s="109">
        <v>28816858529</v>
      </c>
      <c r="C15" s="87">
        <f t="shared" ref="C15:C49" si="0">+$B$10*B15/$B$11</f>
        <v>0.14493554529583594</v>
      </c>
      <c r="D15" s="109">
        <v>0</v>
      </c>
      <c r="E15" s="87">
        <f>IF(($D$11=0),"0 ",+$D$10*D15/$D$11)</f>
        <v>0</v>
      </c>
      <c r="F15" s="86"/>
      <c r="G15" s="87" t="str">
        <f>IF(($F$11=0),"0 ",+$F$10*F15/$F$11)</f>
        <v xml:space="preserve">0 </v>
      </c>
      <c r="H15" s="100">
        <v>5226911928</v>
      </c>
      <c r="I15" s="87">
        <f t="shared" ref="I15:I49" si="1">+$H$10*H15/$H$11</f>
        <v>0.14199243700598782</v>
      </c>
      <c r="J15" s="88">
        <v>138</v>
      </c>
      <c r="K15" s="87">
        <f>IF(($J$11=0),"0",+$J$10*J15/$J$11)</f>
        <v>0.276331597917501</v>
      </c>
      <c r="L15" s="87">
        <f>+C15+E15+G15+I15+K15</f>
        <v>0.56325958021932476</v>
      </c>
      <c r="M15" s="89" t="str">
        <f>IF(L15&gt;=6,"ALTO IMPACTO","BAJO IMPACTO")</f>
        <v>BAJO IMPACTO</v>
      </c>
      <c r="N15" s="90">
        <v>0</v>
      </c>
      <c r="O15" s="87">
        <f>IF(($N$11=0),"0",+$N$10*N15/$N$11)</f>
        <v>0</v>
      </c>
      <c r="P15" s="90">
        <v>0</v>
      </c>
      <c r="Q15" s="87">
        <f>IF(($P$11=0),"0",+$P$10*P15/$P$11)</f>
        <v>0</v>
      </c>
      <c r="R15" s="90">
        <v>0</v>
      </c>
      <c r="S15" s="87">
        <f>IF(($R$11=0),"0",+$R$10*R15/$R$11)</f>
        <v>0</v>
      </c>
      <c r="T15" s="87">
        <f>+O15+Q15+S15</f>
        <v>0</v>
      </c>
      <c r="U15" s="91" t="str">
        <f>IF(T15&gt;=4,"ALTO IMPACTO","BAJO IMPACTO")</f>
        <v>BAJO IMPACTO</v>
      </c>
      <c r="V15" s="90">
        <v>0</v>
      </c>
      <c r="W15" s="90">
        <v>0</v>
      </c>
      <c r="X15" s="90">
        <v>3</v>
      </c>
      <c r="Y15" s="90"/>
      <c r="Z15" s="90"/>
      <c r="AA15" s="90">
        <v>3</v>
      </c>
      <c r="AB15" s="90">
        <v>0</v>
      </c>
      <c r="AC15" s="90">
        <v>3</v>
      </c>
      <c r="AD15" s="90">
        <v>3</v>
      </c>
      <c r="AE15" s="90">
        <v>0</v>
      </c>
      <c r="AF15" s="90">
        <v>0</v>
      </c>
      <c r="AG15" s="90">
        <v>0</v>
      </c>
      <c r="AH15" s="87" t="str">
        <f>IF(($AG$11=0),"0",+$AG$10*AG15/$AG$11)</f>
        <v>0</v>
      </c>
      <c r="AI15" s="90">
        <v>0</v>
      </c>
      <c r="AJ15" s="87">
        <f>IF(($AI$11=0),"0",+$AI$10*AI15/$AI$11)</f>
        <v>0</v>
      </c>
      <c r="AK15" s="92">
        <f t="shared" ref="AK15:AK49" si="2">V15+W15+X15+Y15+Z15+AA15+AB15+AC15+AD15+AE15+AF15+AH15+AJ15</f>
        <v>12</v>
      </c>
      <c r="AL15" s="93" t="str">
        <f>IF(AK15&gt;=10,"ALTO IMPACTO","BAJO IMPACTO")</f>
        <v>ALTO IMPACTO</v>
      </c>
      <c r="AM15" s="94"/>
      <c r="AN15" s="87">
        <f>+C15+E15+G15+I15+K15+O15+Q15+S15+V15+W15+X15+Y15+Z15+AA15+AB15+AC15+AD15+AE15+AF15+AH15+AJ15</f>
        <v>12.563259580219324</v>
      </c>
      <c r="AO15" s="95">
        <f>+AN15*$AQ$9/$AP$9</f>
        <v>0.41706013613272008</v>
      </c>
      <c r="AP15" s="279" t="str">
        <f>IF(AO15&gt;=$AP$13,"ALTO IMPACTO","BAJO IMPACTO")</f>
        <v>ALTO IMPACTO</v>
      </c>
      <c r="AQ15" s="280"/>
      <c r="AR15" s="96"/>
    </row>
    <row r="16" spans="1:57" ht="15.75" x14ac:dyDescent="0.25">
      <c r="A16" s="85" t="s">
        <v>193</v>
      </c>
      <c r="B16" s="109">
        <v>5213071650</v>
      </c>
      <c r="C16" s="87">
        <f t="shared" si="0"/>
        <v>2.6219352865915344E-2</v>
      </c>
      <c r="D16" s="109">
        <v>0</v>
      </c>
      <c r="E16" s="87">
        <f t="shared" ref="E16:E49" si="3">IF(($D$11=0),"0 ",+$D$10*D16/$D$11)</f>
        <v>0</v>
      </c>
      <c r="F16" s="86"/>
      <c r="G16" s="87" t="str">
        <f t="shared" ref="G16:G49" si="4">IF(($F$11=0),"0 ",+$F$10*F16/$F$11)</f>
        <v xml:space="preserve">0 </v>
      </c>
      <c r="H16" s="100">
        <v>2262829433</v>
      </c>
      <c r="I16" s="87">
        <f t="shared" si="1"/>
        <v>6.147122242472719E-2</v>
      </c>
      <c r="J16" s="88">
        <v>105</v>
      </c>
      <c r="K16" s="87">
        <f t="shared" ref="K16:K49" si="5">IF(($J$11=0),"0",+$J$10*J16/$J$11)</f>
        <v>0.21025230276331597</v>
      </c>
      <c r="L16" s="87">
        <f t="shared" ref="L16:L49" si="6">+C16+E16+G16+I16+K16</f>
        <v>0.29794287805395847</v>
      </c>
      <c r="M16" s="97" t="str">
        <f t="shared" ref="M16:M49" si="7">IF(L16&gt;=6,"ALTO IMPACTO","BAJO IMPACTO")</f>
        <v>BAJO IMPACTO</v>
      </c>
      <c r="N16" s="90">
        <v>0</v>
      </c>
      <c r="O16" s="87">
        <f t="shared" ref="O16:O49" si="8">IF(($N$11=0),"0",+$N$10*N16/$N$11)</f>
        <v>0</v>
      </c>
      <c r="P16" s="90">
        <v>0</v>
      </c>
      <c r="Q16" s="87">
        <f t="shared" ref="Q16:Q49" si="9">IF(($P$11=0),"0",+$P$10*P16/$P$11)</f>
        <v>0</v>
      </c>
      <c r="R16" s="90">
        <v>0</v>
      </c>
      <c r="S16" s="87">
        <f t="shared" ref="S16:S49" si="10">IF(($R$11=0),"0",+$R$10*R16/$R$11)</f>
        <v>0</v>
      </c>
      <c r="T16" s="87">
        <f t="shared" ref="T16:T49" si="11">+O16+Q16+S16</f>
        <v>0</v>
      </c>
      <c r="U16" s="98" t="str">
        <f t="shared" ref="U16:U49" si="12">IF(T16&gt;=4,"ALTO IMPACTO","BAJO IMPACTO")</f>
        <v>BAJO IMPACTO</v>
      </c>
      <c r="V16" s="90">
        <v>3</v>
      </c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87" t="str">
        <f t="shared" ref="AH16:AH49" si="13">IF(($AG$11=0),"0",+$AG$10*AG16/$AG$11)</f>
        <v>0</v>
      </c>
      <c r="AI16" s="90">
        <v>4</v>
      </c>
      <c r="AJ16" s="87">
        <f t="shared" ref="AJ16:AJ49" si="14">IF(($AI$11=0),"0",+$AI$10*AI16/$AI$11)</f>
        <v>3</v>
      </c>
      <c r="AK16" s="92">
        <f t="shared" si="2"/>
        <v>6</v>
      </c>
      <c r="AL16" s="97" t="str">
        <f t="shared" ref="AL16:AL48" si="15">IF(AK16&gt;=10,"ALTO IMPACTO","BAJO IMPACTO")</f>
        <v>BAJO IMPACTO</v>
      </c>
      <c r="AM16" s="94"/>
      <c r="AN16" s="87">
        <f t="shared" ref="AN16:AN49" si="16">+C16+E16+G16+I16+K16+O16+Q16+S16+V16+W16+X16+Y16+Z16+AA16+AB16+AC16+AD16+AE16+AF16+AH16+AJ16</f>
        <v>6.2979428780539584</v>
      </c>
      <c r="AO16" s="95">
        <f t="shared" ref="AO16:AO49" si="17">+AN16*$AQ$9/$AP$9</f>
        <v>0.20907161054069573</v>
      </c>
      <c r="AP16" s="276" t="str">
        <f t="shared" ref="AP16:AP49" si="18">IF(AO16&gt;=$AP$13,"ALTO IMPACTO","BAJO IMPACTO")</f>
        <v>ALTO IMPACTO</v>
      </c>
      <c r="AQ16" s="277"/>
      <c r="BB16">
        <v>0</v>
      </c>
      <c r="BC16">
        <v>0</v>
      </c>
      <c r="BD16">
        <v>0</v>
      </c>
      <c r="BE16">
        <v>0</v>
      </c>
    </row>
    <row r="17" spans="1:57" ht="15.75" x14ac:dyDescent="0.25">
      <c r="A17" s="85" t="s">
        <v>66</v>
      </c>
      <c r="B17" s="109">
        <v>17471430924</v>
      </c>
      <c r="C17" s="87">
        <f t="shared" si="0"/>
        <v>8.7873262296101637E-2</v>
      </c>
      <c r="D17" s="109">
        <v>0</v>
      </c>
      <c r="E17" s="87">
        <f t="shared" si="3"/>
        <v>0</v>
      </c>
      <c r="F17" s="86"/>
      <c r="G17" s="87" t="str">
        <f t="shared" si="4"/>
        <v xml:space="preserve">0 </v>
      </c>
      <c r="H17" s="100">
        <v>6417658334</v>
      </c>
      <c r="I17" s="87">
        <f t="shared" si="1"/>
        <v>0.17433983186801608</v>
      </c>
      <c r="J17" s="88">
        <v>195</v>
      </c>
      <c r="K17" s="87">
        <f t="shared" si="5"/>
        <v>0.3904685622747297</v>
      </c>
      <c r="L17" s="87">
        <f t="shared" si="6"/>
        <v>0.65268165643884735</v>
      </c>
      <c r="M17" s="97" t="str">
        <f t="shared" si="7"/>
        <v>BAJO IMPACTO</v>
      </c>
      <c r="N17" s="90">
        <v>0</v>
      </c>
      <c r="O17" s="87">
        <f t="shared" si="8"/>
        <v>0</v>
      </c>
      <c r="P17" s="90">
        <v>0</v>
      </c>
      <c r="Q17" s="87">
        <f t="shared" si="9"/>
        <v>0</v>
      </c>
      <c r="R17" s="90">
        <v>0</v>
      </c>
      <c r="S17" s="87">
        <f t="shared" si="10"/>
        <v>0</v>
      </c>
      <c r="T17" s="87">
        <f t="shared" si="11"/>
        <v>0</v>
      </c>
      <c r="U17" s="98" t="str">
        <f t="shared" si="12"/>
        <v>BAJO IMPACTO</v>
      </c>
      <c r="V17" s="90">
        <v>0</v>
      </c>
      <c r="W17" s="90">
        <v>0</v>
      </c>
      <c r="X17" s="90">
        <v>0</v>
      </c>
      <c r="Y17" s="90"/>
      <c r="Z17" s="90"/>
      <c r="AA17" s="90"/>
      <c r="AB17" s="90"/>
      <c r="AC17" s="90">
        <v>0</v>
      </c>
      <c r="AD17" s="90">
        <v>0</v>
      </c>
      <c r="AE17" s="90">
        <v>0</v>
      </c>
      <c r="AF17" s="90">
        <v>0</v>
      </c>
      <c r="AG17" s="90"/>
      <c r="AH17" s="87" t="str">
        <f t="shared" si="13"/>
        <v>0</v>
      </c>
      <c r="AI17" s="90">
        <v>1</v>
      </c>
      <c r="AJ17" s="87">
        <f t="shared" si="14"/>
        <v>0.75</v>
      </c>
      <c r="AK17" s="92">
        <f t="shared" si="2"/>
        <v>0.75</v>
      </c>
      <c r="AL17" s="97" t="str">
        <f t="shared" si="15"/>
        <v>BAJO IMPACTO</v>
      </c>
      <c r="AM17" s="94"/>
      <c r="AN17" s="87">
        <f t="shared" si="16"/>
        <v>1.4026816564388473</v>
      </c>
      <c r="AO17" s="95">
        <f t="shared" si="17"/>
        <v>4.656455586624457E-2</v>
      </c>
      <c r="AP17" s="276" t="str">
        <f t="shared" si="18"/>
        <v>BAJO IMPACTO</v>
      </c>
      <c r="AQ17" s="277"/>
      <c r="BB17">
        <v>3</v>
      </c>
      <c r="BC17">
        <v>5</v>
      </c>
      <c r="BD17">
        <v>3</v>
      </c>
      <c r="BE17">
        <v>1</v>
      </c>
    </row>
    <row r="18" spans="1:57" ht="15.75" x14ac:dyDescent="0.25">
      <c r="A18" s="85" t="s">
        <v>23</v>
      </c>
      <c r="B18" s="109">
        <v>1590602690054</v>
      </c>
      <c r="C18" s="87">
        <f t="shared" si="0"/>
        <v>8</v>
      </c>
      <c r="D18" s="109">
        <v>337481329182</v>
      </c>
      <c r="E18" s="87">
        <f t="shared" si="3"/>
        <v>6</v>
      </c>
      <c r="F18" s="86"/>
      <c r="G18" s="87" t="str">
        <f t="shared" si="4"/>
        <v xml:space="preserve">0 </v>
      </c>
      <c r="H18" s="100">
        <v>294489596106</v>
      </c>
      <c r="I18" s="87">
        <f t="shared" si="1"/>
        <v>8</v>
      </c>
      <c r="J18" s="88">
        <v>2497</v>
      </c>
      <c r="K18" s="87">
        <f t="shared" si="5"/>
        <v>5</v>
      </c>
      <c r="L18" s="87">
        <f t="shared" si="6"/>
        <v>27</v>
      </c>
      <c r="M18" s="97" t="str">
        <f t="shared" si="7"/>
        <v>ALTO IMPACTO</v>
      </c>
      <c r="N18" s="90">
        <v>0</v>
      </c>
      <c r="O18" s="87">
        <f t="shared" si="8"/>
        <v>0</v>
      </c>
      <c r="P18" s="90">
        <v>0</v>
      </c>
      <c r="Q18" s="87">
        <f t="shared" si="9"/>
        <v>0</v>
      </c>
      <c r="R18" s="90">
        <v>0</v>
      </c>
      <c r="S18" s="87">
        <f t="shared" si="10"/>
        <v>0</v>
      </c>
      <c r="T18" s="87">
        <f t="shared" si="11"/>
        <v>0</v>
      </c>
      <c r="U18" s="98" t="str">
        <f t="shared" si="12"/>
        <v>BAJO IMPACTO</v>
      </c>
      <c r="V18" s="90">
        <v>0</v>
      </c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87" t="str">
        <f t="shared" si="13"/>
        <v>0</v>
      </c>
      <c r="AI18" s="90">
        <v>4</v>
      </c>
      <c r="AJ18" s="87">
        <f t="shared" si="14"/>
        <v>3</v>
      </c>
      <c r="AK18" s="92">
        <f t="shared" si="2"/>
        <v>3</v>
      </c>
      <c r="AL18" s="97" t="str">
        <f t="shared" si="15"/>
        <v>BAJO IMPACTO</v>
      </c>
      <c r="AM18" s="94"/>
      <c r="AN18" s="87">
        <f t="shared" si="16"/>
        <v>30</v>
      </c>
      <c r="AO18" s="95">
        <f t="shared" si="17"/>
        <v>0.99590428774402329</v>
      </c>
      <c r="AP18" s="276" t="str">
        <f t="shared" si="18"/>
        <v>ALTO IMPACTO</v>
      </c>
      <c r="AQ18" s="277"/>
      <c r="BB18">
        <v>5</v>
      </c>
      <c r="BD18">
        <v>5</v>
      </c>
      <c r="BE18">
        <v>3</v>
      </c>
    </row>
    <row r="19" spans="1:57" ht="15.75" x14ac:dyDescent="0.25">
      <c r="A19" s="85" t="s">
        <v>194</v>
      </c>
      <c r="B19" s="109">
        <v>370662295091</v>
      </c>
      <c r="C19" s="87">
        <f t="shared" si="0"/>
        <v>1.8642608737366904</v>
      </c>
      <c r="D19" s="109">
        <v>0</v>
      </c>
      <c r="E19" s="87">
        <f t="shared" si="3"/>
        <v>0</v>
      </c>
      <c r="F19" s="86"/>
      <c r="G19" s="87" t="str">
        <f t="shared" si="4"/>
        <v xml:space="preserve">0 </v>
      </c>
      <c r="H19" s="100">
        <v>18136734646</v>
      </c>
      <c r="I19" s="87">
        <f t="shared" si="1"/>
        <v>0.49269610569119804</v>
      </c>
      <c r="J19" s="88">
        <v>1007</v>
      </c>
      <c r="K19" s="87">
        <f t="shared" si="5"/>
        <v>2.0164197036443734</v>
      </c>
      <c r="L19" s="87">
        <f t="shared" si="6"/>
        <v>4.3733766830722622</v>
      </c>
      <c r="M19" s="97" t="str">
        <f t="shared" si="7"/>
        <v>BAJO IMPACTO</v>
      </c>
      <c r="N19" s="90">
        <v>10</v>
      </c>
      <c r="O19" s="87">
        <f t="shared" si="8"/>
        <v>10</v>
      </c>
      <c r="P19" s="90">
        <v>4</v>
      </c>
      <c r="Q19" s="87">
        <f t="shared" si="9"/>
        <v>5</v>
      </c>
      <c r="R19" s="90">
        <v>34</v>
      </c>
      <c r="S19" s="87">
        <f t="shared" si="10"/>
        <v>5</v>
      </c>
      <c r="T19" s="87">
        <f t="shared" si="11"/>
        <v>20</v>
      </c>
      <c r="U19" s="98" t="str">
        <f t="shared" si="12"/>
        <v>ALTO IMPACTO</v>
      </c>
      <c r="V19" s="90">
        <v>5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87" t="str">
        <f t="shared" si="13"/>
        <v>0</v>
      </c>
      <c r="AI19" s="90">
        <v>1</v>
      </c>
      <c r="AJ19" s="87">
        <f t="shared" si="14"/>
        <v>0.75</v>
      </c>
      <c r="AK19" s="92">
        <f t="shared" si="2"/>
        <v>5.75</v>
      </c>
      <c r="AL19" s="97" t="str">
        <f t="shared" si="15"/>
        <v>BAJO IMPACTO</v>
      </c>
      <c r="AM19" s="94"/>
      <c r="AN19" s="87">
        <f t="shared" si="16"/>
        <v>30.123376683072262</v>
      </c>
      <c r="AO19" s="95">
        <f t="shared" si="17"/>
        <v>1</v>
      </c>
      <c r="AP19" s="276" t="str">
        <f t="shared" si="18"/>
        <v>ALTO IMPACTO</v>
      </c>
      <c r="AQ19" s="277"/>
    </row>
    <row r="20" spans="1:57" ht="15.75" x14ac:dyDescent="0.25">
      <c r="A20" s="85" t="s">
        <v>195</v>
      </c>
      <c r="B20" s="109">
        <v>19299733596</v>
      </c>
      <c r="C20" s="87">
        <f t="shared" si="0"/>
        <v>9.7068783885156315E-2</v>
      </c>
      <c r="D20" s="109">
        <v>0</v>
      </c>
      <c r="E20" s="87">
        <f t="shared" si="3"/>
        <v>0</v>
      </c>
      <c r="F20" s="86"/>
      <c r="G20" s="87" t="str">
        <f t="shared" si="4"/>
        <v xml:space="preserve">0 </v>
      </c>
      <c r="H20" s="100">
        <v>50300000</v>
      </c>
      <c r="I20" s="87">
        <f t="shared" si="1"/>
        <v>1.3664319735599698E-3</v>
      </c>
      <c r="J20" s="88">
        <v>30</v>
      </c>
      <c r="K20" s="87">
        <f t="shared" si="5"/>
        <v>6.0072086503804564E-2</v>
      </c>
      <c r="L20" s="87">
        <f t="shared" si="6"/>
        <v>0.15850730236252086</v>
      </c>
      <c r="M20" s="97" t="str">
        <f t="shared" si="7"/>
        <v>BAJO IMPACTO</v>
      </c>
      <c r="N20" s="90">
        <v>0</v>
      </c>
      <c r="O20" s="87">
        <f t="shared" si="8"/>
        <v>0</v>
      </c>
      <c r="P20" s="90">
        <v>0</v>
      </c>
      <c r="Q20" s="87">
        <f t="shared" si="9"/>
        <v>0</v>
      </c>
      <c r="R20" s="90">
        <v>0</v>
      </c>
      <c r="S20" s="87">
        <f t="shared" si="10"/>
        <v>0</v>
      </c>
      <c r="T20" s="87">
        <f t="shared" si="11"/>
        <v>0</v>
      </c>
      <c r="U20" s="98" t="str">
        <f t="shared" si="12"/>
        <v>BAJO IMPACTO</v>
      </c>
      <c r="V20" s="90">
        <v>0</v>
      </c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87" t="str">
        <f t="shared" si="13"/>
        <v>0</v>
      </c>
      <c r="AI20" s="90">
        <v>0</v>
      </c>
      <c r="AJ20" s="87">
        <f t="shared" si="14"/>
        <v>0</v>
      </c>
      <c r="AK20" s="92">
        <f t="shared" si="2"/>
        <v>0</v>
      </c>
      <c r="AL20" s="97" t="str">
        <f t="shared" si="15"/>
        <v>BAJO IMPACTO</v>
      </c>
      <c r="AM20" s="94"/>
      <c r="AN20" s="87">
        <f t="shared" si="16"/>
        <v>0.15850730236252086</v>
      </c>
      <c r="AO20" s="95">
        <f t="shared" si="17"/>
        <v>5.2619367353857627E-3</v>
      </c>
      <c r="AP20" s="276" t="str">
        <f t="shared" si="18"/>
        <v>BAJO IMPACTO</v>
      </c>
      <c r="AQ20" s="277"/>
    </row>
    <row r="21" spans="1:57" ht="15.75" x14ac:dyDescent="0.25">
      <c r="A21" s="85" t="s">
        <v>196</v>
      </c>
      <c r="B21" s="109">
        <v>5839231939</v>
      </c>
      <c r="C21" s="87">
        <f t="shared" si="0"/>
        <v>2.9368651143431734E-2</v>
      </c>
      <c r="D21" s="109">
        <v>0</v>
      </c>
      <c r="E21" s="87">
        <f t="shared" si="3"/>
        <v>0</v>
      </c>
      <c r="F21" s="86"/>
      <c r="G21" s="87" t="str">
        <f t="shared" si="4"/>
        <v xml:space="preserve">0 </v>
      </c>
      <c r="H21" s="100">
        <v>0</v>
      </c>
      <c r="I21" s="87">
        <f t="shared" si="1"/>
        <v>0</v>
      </c>
      <c r="J21" s="88">
        <v>0</v>
      </c>
      <c r="K21" s="87">
        <f t="shared" si="5"/>
        <v>0</v>
      </c>
      <c r="L21" s="87">
        <f t="shared" si="6"/>
        <v>2.9368651143431734E-2</v>
      </c>
      <c r="M21" s="97" t="str">
        <f t="shared" si="7"/>
        <v>BAJO IMPACTO</v>
      </c>
      <c r="N21" s="90">
        <v>0</v>
      </c>
      <c r="O21" s="87">
        <f t="shared" si="8"/>
        <v>0</v>
      </c>
      <c r="P21" s="90">
        <v>0</v>
      </c>
      <c r="Q21" s="87">
        <f t="shared" si="9"/>
        <v>0</v>
      </c>
      <c r="R21" s="90">
        <v>0</v>
      </c>
      <c r="S21" s="87">
        <f t="shared" si="10"/>
        <v>0</v>
      </c>
      <c r="T21" s="87">
        <f t="shared" si="11"/>
        <v>0</v>
      </c>
      <c r="U21" s="98" t="str">
        <f t="shared" si="12"/>
        <v>BAJO IMPACTO</v>
      </c>
      <c r="V21" s="90">
        <v>0</v>
      </c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87" t="str">
        <f t="shared" si="13"/>
        <v>0</v>
      </c>
      <c r="AI21" s="90">
        <v>0</v>
      </c>
      <c r="AJ21" s="87">
        <f t="shared" si="14"/>
        <v>0</v>
      </c>
      <c r="AK21" s="92">
        <f t="shared" si="2"/>
        <v>0</v>
      </c>
      <c r="AL21" s="97" t="str">
        <f t="shared" si="15"/>
        <v>BAJO IMPACTO</v>
      </c>
      <c r="AM21" s="94"/>
      <c r="AN21" s="87">
        <f t="shared" si="16"/>
        <v>2.9368651143431734E-2</v>
      </c>
      <c r="AO21" s="95">
        <f t="shared" si="17"/>
        <v>9.7494551996673586E-4</v>
      </c>
      <c r="AP21" s="276" t="str">
        <f t="shared" si="18"/>
        <v>BAJO IMPACTO</v>
      </c>
      <c r="AQ21" s="277"/>
    </row>
    <row r="22" spans="1:57" ht="15.75" x14ac:dyDescent="0.25">
      <c r="A22" s="85" t="s">
        <v>197</v>
      </c>
      <c r="B22" s="109">
        <v>2025018410</v>
      </c>
      <c r="C22" s="87">
        <f t="shared" si="0"/>
        <v>1.018491128004443E-2</v>
      </c>
      <c r="D22" s="109">
        <v>0</v>
      </c>
      <c r="E22" s="87">
        <f t="shared" si="3"/>
        <v>0</v>
      </c>
      <c r="F22" s="86"/>
      <c r="G22" s="87" t="str">
        <f t="shared" si="4"/>
        <v xml:space="preserve">0 </v>
      </c>
      <c r="H22" s="100">
        <v>0</v>
      </c>
      <c r="I22" s="87">
        <f t="shared" si="1"/>
        <v>0</v>
      </c>
      <c r="J22" s="88">
        <v>0</v>
      </c>
      <c r="K22" s="87">
        <f t="shared" si="5"/>
        <v>0</v>
      </c>
      <c r="L22" s="87">
        <f t="shared" si="6"/>
        <v>1.018491128004443E-2</v>
      </c>
      <c r="M22" s="97" t="str">
        <f t="shared" si="7"/>
        <v>BAJO IMPACTO</v>
      </c>
      <c r="N22" s="90">
        <v>0</v>
      </c>
      <c r="O22" s="87">
        <f t="shared" si="8"/>
        <v>0</v>
      </c>
      <c r="P22" s="90">
        <v>0</v>
      </c>
      <c r="Q22" s="87">
        <f t="shared" si="9"/>
        <v>0</v>
      </c>
      <c r="R22" s="90">
        <v>0</v>
      </c>
      <c r="S22" s="87">
        <f t="shared" si="10"/>
        <v>0</v>
      </c>
      <c r="T22" s="87">
        <f t="shared" si="11"/>
        <v>0</v>
      </c>
      <c r="U22" s="98" t="str">
        <f t="shared" si="12"/>
        <v>BAJO IMPACTO</v>
      </c>
      <c r="V22" s="90">
        <v>3</v>
      </c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87" t="str">
        <f t="shared" si="13"/>
        <v>0</v>
      </c>
      <c r="AI22" s="90">
        <v>0</v>
      </c>
      <c r="AJ22" s="87">
        <f t="shared" si="14"/>
        <v>0</v>
      </c>
      <c r="AK22" s="92">
        <f t="shared" si="2"/>
        <v>3</v>
      </c>
      <c r="AL22" s="97" t="str">
        <f t="shared" si="15"/>
        <v>BAJO IMPACTO</v>
      </c>
      <c r="AM22" s="94"/>
      <c r="AN22" s="87">
        <f t="shared" si="16"/>
        <v>3.0101849112800445</v>
      </c>
      <c r="AO22" s="95">
        <f t="shared" si="17"/>
        <v>9.9928535334871949E-2</v>
      </c>
      <c r="AP22" s="276" t="str">
        <f t="shared" si="18"/>
        <v>BAJO IMPACTO</v>
      </c>
      <c r="AQ22" s="277"/>
    </row>
    <row r="23" spans="1:57" ht="15.75" x14ac:dyDescent="0.25">
      <c r="A23" s="85" t="s">
        <v>198</v>
      </c>
      <c r="B23" s="109">
        <v>166158510410</v>
      </c>
      <c r="C23" s="87">
        <f t="shared" si="0"/>
        <v>0.83570088972681933</v>
      </c>
      <c r="D23" s="109">
        <v>0</v>
      </c>
      <c r="E23" s="87">
        <f t="shared" si="3"/>
        <v>0</v>
      </c>
      <c r="F23" s="86"/>
      <c r="G23" s="87" t="str">
        <f t="shared" si="4"/>
        <v xml:space="preserve">0 </v>
      </c>
      <c r="H23" s="100">
        <v>47729074678</v>
      </c>
      <c r="I23" s="87">
        <f t="shared" si="1"/>
        <v>1.2965911274045869</v>
      </c>
      <c r="J23" s="88">
        <v>70</v>
      </c>
      <c r="K23" s="87">
        <f t="shared" si="5"/>
        <v>0.14016820184221065</v>
      </c>
      <c r="L23" s="87">
        <f t="shared" si="6"/>
        <v>2.2724602189736167</v>
      </c>
      <c r="M23" s="97" t="str">
        <f t="shared" si="7"/>
        <v>BAJO IMPACTO</v>
      </c>
      <c r="N23" s="90">
        <v>0</v>
      </c>
      <c r="O23" s="87">
        <f t="shared" si="8"/>
        <v>0</v>
      </c>
      <c r="P23" s="90">
        <v>0</v>
      </c>
      <c r="Q23" s="87">
        <f t="shared" si="9"/>
        <v>0</v>
      </c>
      <c r="R23" s="90">
        <v>0</v>
      </c>
      <c r="S23" s="87">
        <f t="shared" si="10"/>
        <v>0</v>
      </c>
      <c r="T23" s="87">
        <f t="shared" si="11"/>
        <v>0</v>
      </c>
      <c r="U23" s="98" t="str">
        <f t="shared" si="12"/>
        <v>BAJO IMPACTO</v>
      </c>
      <c r="V23" s="90">
        <v>0</v>
      </c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87" t="str">
        <f t="shared" si="13"/>
        <v>0</v>
      </c>
      <c r="AI23" s="90">
        <v>0</v>
      </c>
      <c r="AJ23" s="87">
        <f t="shared" si="14"/>
        <v>0</v>
      </c>
      <c r="AK23" s="92">
        <f t="shared" si="2"/>
        <v>0</v>
      </c>
      <c r="AL23" s="97" t="str">
        <f t="shared" si="15"/>
        <v>BAJO IMPACTO</v>
      </c>
      <c r="AM23" s="94"/>
      <c r="AN23" s="87">
        <f t="shared" si="16"/>
        <v>2.2724602189736167</v>
      </c>
      <c r="AO23" s="95">
        <f t="shared" si="17"/>
        <v>7.5438429193451562E-2</v>
      </c>
      <c r="AP23" s="276" t="str">
        <f t="shared" si="18"/>
        <v>BAJO IMPACTO</v>
      </c>
      <c r="AQ23" s="277"/>
    </row>
    <row r="24" spans="1:57" ht="15.75" x14ac:dyDescent="0.25">
      <c r="A24" s="85"/>
      <c r="B24" s="109"/>
      <c r="C24" s="87">
        <f t="shared" si="0"/>
        <v>0</v>
      </c>
      <c r="D24" s="109">
        <v>0</v>
      </c>
      <c r="E24" s="87">
        <f t="shared" si="3"/>
        <v>0</v>
      </c>
      <c r="F24" s="86"/>
      <c r="G24" s="87" t="str">
        <f t="shared" si="4"/>
        <v xml:space="preserve">0 </v>
      </c>
      <c r="H24" s="100">
        <v>0</v>
      </c>
      <c r="I24" s="87">
        <f t="shared" si="1"/>
        <v>0</v>
      </c>
      <c r="J24" s="88">
        <v>0</v>
      </c>
      <c r="K24" s="87">
        <f t="shared" si="5"/>
        <v>0</v>
      </c>
      <c r="L24" s="87">
        <f t="shared" si="6"/>
        <v>0</v>
      </c>
      <c r="M24" s="97" t="str">
        <f t="shared" si="7"/>
        <v>BAJO IMPACTO</v>
      </c>
      <c r="N24" s="90"/>
      <c r="O24" s="87">
        <f t="shared" si="8"/>
        <v>0</v>
      </c>
      <c r="P24" s="90"/>
      <c r="Q24" s="87">
        <f t="shared" si="9"/>
        <v>0</v>
      </c>
      <c r="R24" s="90"/>
      <c r="S24" s="87">
        <f t="shared" si="10"/>
        <v>0</v>
      </c>
      <c r="T24" s="87">
        <f t="shared" si="11"/>
        <v>0</v>
      </c>
      <c r="U24" s="98" t="str">
        <f t="shared" si="12"/>
        <v>BAJO IMPACTO</v>
      </c>
      <c r="V24" s="90">
        <v>5</v>
      </c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87" t="str">
        <f t="shared" si="13"/>
        <v>0</v>
      </c>
      <c r="AI24" s="90"/>
      <c r="AJ24" s="87">
        <f t="shared" si="14"/>
        <v>0</v>
      </c>
      <c r="AK24" s="92">
        <f t="shared" si="2"/>
        <v>5</v>
      </c>
      <c r="AL24" s="97" t="str">
        <f t="shared" si="15"/>
        <v>BAJO IMPACTO</v>
      </c>
      <c r="AM24" s="94"/>
      <c r="AN24" s="87">
        <f t="shared" si="16"/>
        <v>5</v>
      </c>
      <c r="AO24" s="95">
        <f t="shared" si="17"/>
        <v>0.16598404795733721</v>
      </c>
      <c r="AP24" s="276" t="str">
        <f t="shared" si="18"/>
        <v>BAJO IMPACTO</v>
      </c>
      <c r="AQ24" s="277"/>
    </row>
    <row r="25" spans="1:57" ht="15.75" x14ac:dyDescent="0.25">
      <c r="A25" s="85"/>
      <c r="B25" s="109"/>
      <c r="C25" s="87">
        <f t="shared" si="0"/>
        <v>0</v>
      </c>
      <c r="D25" s="109"/>
      <c r="E25" s="87">
        <f t="shared" si="3"/>
        <v>0</v>
      </c>
      <c r="F25" s="86"/>
      <c r="G25" s="87" t="str">
        <f t="shared" si="4"/>
        <v xml:space="preserve">0 </v>
      </c>
      <c r="H25" s="100"/>
      <c r="I25" s="87">
        <f t="shared" si="1"/>
        <v>0</v>
      </c>
      <c r="J25" s="88"/>
      <c r="K25" s="87">
        <f t="shared" si="5"/>
        <v>0</v>
      </c>
      <c r="L25" s="87">
        <f t="shared" si="6"/>
        <v>0</v>
      </c>
      <c r="M25" s="97" t="str">
        <f t="shared" si="7"/>
        <v>BAJO IMPACTO</v>
      </c>
      <c r="N25" s="90"/>
      <c r="O25" s="87">
        <f t="shared" si="8"/>
        <v>0</v>
      </c>
      <c r="P25" s="90"/>
      <c r="Q25" s="87">
        <f t="shared" si="9"/>
        <v>0</v>
      </c>
      <c r="R25" s="90"/>
      <c r="S25" s="87">
        <f t="shared" si="10"/>
        <v>0</v>
      </c>
      <c r="T25" s="87">
        <f t="shared" si="11"/>
        <v>0</v>
      </c>
      <c r="U25" s="98" t="str">
        <f t="shared" si="12"/>
        <v>BAJO IMPACTO</v>
      </c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87" t="str">
        <f t="shared" si="13"/>
        <v>0</v>
      </c>
      <c r="AI25" s="90"/>
      <c r="AJ25" s="87">
        <f t="shared" si="14"/>
        <v>0</v>
      </c>
      <c r="AK25" s="92">
        <f t="shared" si="2"/>
        <v>0</v>
      </c>
      <c r="AL25" s="97" t="str">
        <f t="shared" si="15"/>
        <v>BAJO IMPACTO</v>
      </c>
      <c r="AM25" s="94"/>
      <c r="AN25" s="87">
        <f t="shared" si="16"/>
        <v>0</v>
      </c>
      <c r="AO25" s="95">
        <f t="shared" si="17"/>
        <v>0</v>
      </c>
      <c r="AP25" s="276" t="str">
        <f t="shared" si="18"/>
        <v>BAJO IMPACTO</v>
      </c>
      <c r="AQ25" s="277"/>
    </row>
    <row r="26" spans="1:57" ht="15.75" x14ac:dyDescent="0.25">
      <c r="A26" s="85"/>
      <c r="B26" s="86"/>
      <c r="C26" s="87">
        <f t="shared" si="0"/>
        <v>0</v>
      </c>
      <c r="D26" s="109"/>
      <c r="E26" s="87">
        <f t="shared" si="3"/>
        <v>0</v>
      </c>
      <c r="F26" s="100"/>
      <c r="G26" s="87" t="str">
        <f t="shared" si="4"/>
        <v xml:space="preserve">0 </v>
      </c>
      <c r="H26" s="100"/>
      <c r="I26" s="87">
        <f t="shared" si="1"/>
        <v>0</v>
      </c>
      <c r="J26" s="88"/>
      <c r="K26" s="87">
        <f t="shared" si="5"/>
        <v>0</v>
      </c>
      <c r="L26" s="87">
        <f t="shared" si="6"/>
        <v>0</v>
      </c>
      <c r="M26" s="97" t="str">
        <f t="shared" si="7"/>
        <v>BAJO IMPACTO</v>
      </c>
      <c r="N26" s="90"/>
      <c r="O26" s="87">
        <f t="shared" si="8"/>
        <v>0</v>
      </c>
      <c r="P26" s="90">
        <v>0</v>
      </c>
      <c r="Q26" s="87">
        <f t="shared" si="9"/>
        <v>0</v>
      </c>
      <c r="R26" s="90">
        <v>0</v>
      </c>
      <c r="S26" s="87">
        <f t="shared" si="10"/>
        <v>0</v>
      </c>
      <c r="T26" s="87">
        <f t="shared" si="11"/>
        <v>0</v>
      </c>
      <c r="U26" s="98" t="str">
        <f t="shared" si="12"/>
        <v>BAJO IMPACTO</v>
      </c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87" t="str">
        <f t="shared" si="13"/>
        <v>0</v>
      </c>
      <c r="AI26" s="90"/>
      <c r="AJ26" s="87">
        <f t="shared" si="14"/>
        <v>0</v>
      </c>
      <c r="AK26" s="92">
        <f t="shared" si="2"/>
        <v>0</v>
      </c>
      <c r="AL26" s="97" t="str">
        <f t="shared" si="15"/>
        <v>BAJO IMPACTO</v>
      </c>
      <c r="AM26" s="94"/>
      <c r="AN26" s="87">
        <f t="shared" si="16"/>
        <v>0</v>
      </c>
      <c r="AO26" s="95">
        <f t="shared" si="17"/>
        <v>0</v>
      </c>
      <c r="AP26" s="276" t="str">
        <f t="shared" si="18"/>
        <v>BAJO IMPACTO</v>
      </c>
      <c r="AQ26" s="277"/>
    </row>
    <row r="27" spans="1:57" ht="15.75" x14ac:dyDescent="0.25">
      <c r="A27" s="85"/>
      <c r="B27" s="110"/>
      <c r="C27" s="87">
        <f t="shared" si="0"/>
        <v>0</v>
      </c>
      <c r="D27" s="86"/>
      <c r="E27" s="87">
        <f t="shared" si="3"/>
        <v>0</v>
      </c>
      <c r="F27" s="86"/>
      <c r="G27" s="87" t="str">
        <f t="shared" si="4"/>
        <v xml:space="preserve">0 </v>
      </c>
      <c r="H27" s="100"/>
      <c r="I27" s="87">
        <f t="shared" si="1"/>
        <v>0</v>
      </c>
      <c r="J27" s="88"/>
      <c r="K27" s="87">
        <f t="shared" si="5"/>
        <v>0</v>
      </c>
      <c r="L27" s="87">
        <f t="shared" si="6"/>
        <v>0</v>
      </c>
      <c r="M27" s="97" t="str">
        <f t="shared" si="7"/>
        <v>BAJO IMPACTO</v>
      </c>
      <c r="N27" s="90"/>
      <c r="O27" s="87">
        <f t="shared" si="8"/>
        <v>0</v>
      </c>
      <c r="P27" s="90"/>
      <c r="Q27" s="87">
        <f t="shared" si="9"/>
        <v>0</v>
      </c>
      <c r="R27" s="90"/>
      <c r="S27" s="87">
        <f t="shared" si="10"/>
        <v>0</v>
      </c>
      <c r="T27" s="87">
        <f t="shared" si="11"/>
        <v>0</v>
      </c>
      <c r="U27" s="98" t="str">
        <f t="shared" si="12"/>
        <v>BAJO IMPACTO</v>
      </c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87" t="str">
        <f t="shared" si="13"/>
        <v>0</v>
      </c>
      <c r="AI27" s="90"/>
      <c r="AJ27" s="87">
        <f t="shared" si="14"/>
        <v>0</v>
      </c>
      <c r="AK27" s="92">
        <f t="shared" si="2"/>
        <v>0</v>
      </c>
      <c r="AL27" s="97" t="str">
        <f t="shared" si="15"/>
        <v>BAJO IMPACTO</v>
      </c>
      <c r="AM27" s="94"/>
      <c r="AN27" s="87">
        <f t="shared" si="16"/>
        <v>0</v>
      </c>
      <c r="AO27" s="95">
        <f t="shared" si="17"/>
        <v>0</v>
      </c>
      <c r="AP27" s="276" t="str">
        <f t="shared" si="18"/>
        <v>BAJO IMPACTO</v>
      </c>
      <c r="AQ27" s="277"/>
    </row>
    <row r="28" spans="1:57" ht="15.75" x14ac:dyDescent="0.25">
      <c r="A28" s="85"/>
      <c r="B28" s="110"/>
      <c r="C28" s="87">
        <f t="shared" si="0"/>
        <v>0</v>
      </c>
      <c r="D28" s="86"/>
      <c r="E28" s="87">
        <f t="shared" si="3"/>
        <v>0</v>
      </c>
      <c r="F28" s="86"/>
      <c r="G28" s="87" t="str">
        <f t="shared" si="4"/>
        <v xml:space="preserve">0 </v>
      </c>
      <c r="H28" s="100"/>
      <c r="I28" s="87">
        <f t="shared" si="1"/>
        <v>0</v>
      </c>
      <c r="J28" s="88"/>
      <c r="K28" s="87">
        <f t="shared" si="5"/>
        <v>0</v>
      </c>
      <c r="L28" s="87">
        <f t="shared" si="6"/>
        <v>0</v>
      </c>
      <c r="M28" s="97" t="str">
        <f t="shared" si="7"/>
        <v>BAJO IMPACTO</v>
      </c>
      <c r="N28" s="90"/>
      <c r="O28" s="87">
        <f t="shared" si="8"/>
        <v>0</v>
      </c>
      <c r="P28" s="90">
        <v>0</v>
      </c>
      <c r="Q28" s="87">
        <f t="shared" si="9"/>
        <v>0</v>
      </c>
      <c r="R28" s="90">
        <v>0</v>
      </c>
      <c r="S28" s="87">
        <f t="shared" si="10"/>
        <v>0</v>
      </c>
      <c r="T28" s="87">
        <f t="shared" si="11"/>
        <v>0</v>
      </c>
      <c r="U28" s="98" t="str">
        <f t="shared" si="12"/>
        <v>BAJO IMPACTO</v>
      </c>
      <c r="V28" s="90">
        <v>5</v>
      </c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87" t="str">
        <f t="shared" si="13"/>
        <v>0</v>
      </c>
      <c r="AI28" s="90"/>
      <c r="AJ28" s="87">
        <f t="shared" si="14"/>
        <v>0</v>
      </c>
      <c r="AK28" s="92">
        <f t="shared" si="2"/>
        <v>5</v>
      </c>
      <c r="AL28" s="97" t="str">
        <f t="shared" si="15"/>
        <v>BAJO IMPACTO</v>
      </c>
      <c r="AM28" s="94"/>
      <c r="AN28" s="87">
        <f t="shared" si="16"/>
        <v>5</v>
      </c>
      <c r="AO28" s="95">
        <f t="shared" si="17"/>
        <v>0.16598404795733721</v>
      </c>
      <c r="AP28" s="276" t="str">
        <f t="shared" si="18"/>
        <v>BAJO IMPACTO</v>
      </c>
      <c r="AQ28" s="277"/>
    </row>
    <row r="29" spans="1:57" ht="15.75" x14ac:dyDescent="0.25">
      <c r="A29" s="85"/>
      <c r="B29" s="110"/>
      <c r="C29" s="87">
        <f t="shared" si="0"/>
        <v>0</v>
      </c>
      <c r="D29" s="86"/>
      <c r="E29" s="87">
        <f t="shared" si="3"/>
        <v>0</v>
      </c>
      <c r="F29" s="86"/>
      <c r="G29" s="87" t="str">
        <f t="shared" si="4"/>
        <v xml:space="preserve">0 </v>
      </c>
      <c r="H29" s="100"/>
      <c r="I29" s="87">
        <f t="shared" si="1"/>
        <v>0</v>
      </c>
      <c r="J29" s="88"/>
      <c r="K29" s="87">
        <f t="shared" si="5"/>
        <v>0</v>
      </c>
      <c r="L29" s="87">
        <f t="shared" si="6"/>
        <v>0</v>
      </c>
      <c r="M29" s="97" t="str">
        <f t="shared" si="7"/>
        <v>BAJO IMPACTO</v>
      </c>
      <c r="N29" s="90"/>
      <c r="O29" s="87">
        <f t="shared" si="8"/>
        <v>0</v>
      </c>
      <c r="P29" s="90"/>
      <c r="Q29" s="87">
        <f t="shared" si="9"/>
        <v>0</v>
      </c>
      <c r="R29" s="90"/>
      <c r="S29" s="87">
        <f t="shared" si="10"/>
        <v>0</v>
      </c>
      <c r="T29" s="87">
        <f t="shared" si="11"/>
        <v>0</v>
      </c>
      <c r="U29" s="98" t="str">
        <f t="shared" si="12"/>
        <v>BAJO IMPACTO</v>
      </c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87" t="str">
        <f t="shared" si="13"/>
        <v>0</v>
      </c>
      <c r="AI29" s="90"/>
      <c r="AJ29" s="87">
        <f t="shared" si="14"/>
        <v>0</v>
      </c>
      <c r="AK29" s="92">
        <f t="shared" si="2"/>
        <v>0</v>
      </c>
      <c r="AL29" s="97" t="str">
        <f t="shared" si="15"/>
        <v>BAJO IMPACTO</v>
      </c>
      <c r="AM29" s="94"/>
      <c r="AN29" s="87">
        <f t="shared" si="16"/>
        <v>0</v>
      </c>
      <c r="AO29" s="95">
        <f t="shared" si="17"/>
        <v>0</v>
      </c>
      <c r="AP29" s="276" t="str">
        <f t="shared" si="18"/>
        <v>BAJO IMPACTO</v>
      </c>
      <c r="AQ29" s="277"/>
    </row>
    <row r="30" spans="1:57" ht="15.75" x14ac:dyDescent="0.25">
      <c r="A30" s="85"/>
      <c r="B30" s="110"/>
      <c r="C30" s="87">
        <f t="shared" si="0"/>
        <v>0</v>
      </c>
      <c r="D30" s="86"/>
      <c r="E30" s="87">
        <f t="shared" si="3"/>
        <v>0</v>
      </c>
      <c r="F30" s="86"/>
      <c r="G30" s="87" t="str">
        <f t="shared" si="4"/>
        <v xml:space="preserve">0 </v>
      </c>
      <c r="H30" s="100"/>
      <c r="I30" s="87">
        <f t="shared" si="1"/>
        <v>0</v>
      </c>
      <c r="J30" s="88"/>
      <c r="K30" s="87">
        <f t="shared" si="5"/>
        <v>0</v>
      </c>
      <c r="L30" s="87">
        <f t="shared" si="6"/>
        <v>0</v>
      </c>
      <c r="M30" s="97" t="str">
        <f t="shared" si="7"/>
        <v>BAJO IMPACTO</v>
      </c>
      <c r="N30" s="90"/>
      <c r="O30" s="87">
        <f t="shared" si="8"/>
        <v>0</v>
      </c>
      <c r="P30" s="90"/>
      <c r="Q30" s="87">
        <f t="shared" si="9"/>
        <v>0</v>
      </c>
      <c r="R30" s="90"/>
      <c r="S30" s="87">
        <f t="shared" si="10"/>
        <v>0</v>
      </c>
      <c r="T30" s="87">
        <f t="shared" si="11"/>
        <v>0</v>
      </c>
      <c r="U30" s="98" t="str">
        <f t="shared" si="12"/>
        <v>BAJO IMPACTO</v>
      </c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87" t="str">
        <f t="shared" si="13"/>
        <v>0</v>
      </c>
      <c r="AI30" s="90"/>
      <c r="AJ30" s="87">
        <f t="shared" si="14"/>
        <v>0</v>
      </c>
      <c r="AK30" s="92">
        <f t="shared" si="2"/>
        <v>0</v>
      </c>
      <c r="AL30" s="97" t="str">
        <f t="shared" si="15"/>
        <v>BAJO IMPACTO</v>
      </c>
      <c r="AM30" s="94"/>
      <c r="AN30" s="87">
        <f t="shared" si="16"/>
        <v>0</v>
      </c>
      <c r="AO30" s="95">
        <f t="shared" si="17"/>
        <v>0</v>
      </c>
      <c r="AP30" s="276" t="str">
        <f t="shared" si="18"/>
        <v>BAJO IMPACTO</v>
      </c>
      <c r="AQ30" s="277"/>
    </row>
    <row r="31" spans="1:57" ht="15.75" x14ac:dyDescent="0.25">
      <c r="A31" s="85"/>
      <c r="B31" s="111"/>
      <c r="C31" s="87">
        <f t="shared" si="0"/>
        <v>0</v>
      </c>
      <c r="D31" s="86"/>
      <c r="E31" s="87">
        <f t="shared" si="3"/>
        <v>0</v>
      </c>
      <c r="F31" s="86"/>
      <c r="G31" s="87" t="str">
        <f t="shared" si="4"/>
        <v xml:space="preserve">0 </v>
      </c>
      <c r="H31" s="86"/>
      <c r="I31" s="87">
        <f t="shared" si="1"/>
        <v>0</v>
      </c>
      <c r="J31" s="88"/>
      <c r="K31" s="87">
        <f t="shared" si="5"/>
        <v>0</v>
      </c>
      <c r="L31" s="87">
        <f t="shared" si="6"/>
        <v>0</v>
      </c>
      <c r="M31" s="97" t="str">
        <f t="shared" si="7"/>
        <v>BAJO IMPACTO</v>
      </c>
      <c r="N31" s="90"/>
      <c r="O31" s="87">
        <f t="shared" si="8"/>
        <v>0</v>
      </c>
      <c r="P31" s="90"/>
      <c r="Q31" s="87">
        <f t="shared" si="9"/>
        <v>0</v>
      </c>
      <c r="R31" s="90"/>
      <c r="S31" s="87">
        <f t="shared" si="10"/>
        <v>0</v>
      </c>
      <c r="T31" s="87">
        <f t="shared" si="11"/>
        <v>0</v>
      </c>
      <c r="U31" s="98" t="str">
        <f t="shared" si="12"/>
        <v>BAJO IMPACTO</v>
      </c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87" t="str">
        <f t="shared" si="13"/>
        <v>0</v>
      </c>
      <c r="AI31" s="90"/>
      <c r="AJ31" s="87">
        <f t="shared" si="14"/>
        <v>0</v>
      </c>
      <c r="AK31" s="92">
        <f t="shared" si="2"/>
        <v>0</v>
      </c>
      <c r="AL31" s="97" t="str">
        <f t="shared" si="15"/>
        <v>BAJO IMPACTO</v>
      </c>
      <c r="AM31" s="94"/>
      <c r="AN31" s="87">
        <f t="shared" si="16"/>
        <v>0</v>
      </c>
      <c r="AO31" s="95">
        <f t="shared" si="17"/>
        <v>0</v>
      </c>
      <c r="AP31" s="276" t="str">
        <f t="shared" si="18"/>
        <v>BAJO IMPACTO</v>
      </c>
      <c r="AQ31" s="277"/>
    </row>
    <row r="32" spans="1:57" ht="15.75" x14ac:dyDescent="0.25">
      <c r="A32" s="85"/>
      <c r="B32" s="86"/>
      <c r="C32" s="87">
        <f t="shared" si="0"/>
        <v>0</v>
      </c>
      <c r="D32" s="86"/>
      <c r="E32" s="87">
        <f t="shared" si="3"/>
        <v>0</v>
      </c>
      <c r="F32" s="86"/>
      <c r="G32" s="87" t="str">
        <f t="shared" si="4"/>
        <v xml:space="preserve">0 </v>
      </c>
      <c r="H32" s="100"/>
      <c r="I32" s="87">
        <f t="shared" si="1"/>
        <v>0</v>
      </c>
      <c r="J32" s="88"/>
      <c r="K32" s="87">
        <f t="shared" si="5"/>
        <v>0</v>
      </c>
      <c r="L32" s="87">
        <f t="shared" si="6"/>
        <v>0</v>
      </c>
      <c r="M32" s="97" t="str">
        <f t="shared" si="7"/>
        <v>BAJO IMPACTO</v>
      </c>
      <c r="N32" s="90"/>
      <c r="O32" s="87">
        <f t="shared" si="8"/>
        <v>0</v>
      </c>
      <c r="P32" s="90"/>
      <c r="Q32" s="87">
        <f t="shared" si="9"/>
        <v>0</v>
      </c>
      <c r="R32" s="90"/>
      <c r="S32" s="87">
        <f t="shared" si="10"/>
        <v>0</v>
      </c>
      <c r="T32" s="87">
        <f t="shared" si="11"/>
        <v>0</v>
      </c>
      <c r="U32" s="98" t="str">
        <f t="shared" si="12"/>
        <v>BAJO IMPACTO</v>
      </c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87" t="str">
        <f t="shared" si="13"/>
        <v>0</v>
      </c>
      <c r="AI32" s="90"/>
      <c r="AJ32" s="87">
        <f t="shared" si="14"/>
        <v>0</v>
      </c>
      <c r="AK32" s="92">
        <f t="shared" si="2"/>
        <v>0</v>
      </c>
      <c r="AL32" s="97" t="str">
        <f t="shared" si="15"/>
        <v>BAJO IMPACTO</v>
      </c>
      <c r="AM32" s="94"/>
      <c r="AN32" s="87">
        <f t="shared" si="16"/>
        <v>0</v>
      </c>
      <c r="AO32" s="95">
        <f t="shared" si="17"/>
        <v>0</v>
      </c>
      <c r="AP32" s="276" t="str">
        <f t="shared" si="18"/>
        <v>BAJO IMPACTO</v>
      </c>
      <c r="AQ32" s="277"/>
    </row>
    <row r="33" spans="1:43" ht="15.75" x14ac:dyDescent="0.25">
      <c r="A33" s="85"/>
      <c r="B33" s="110"/>
      <c r="C33" s="87">
        <f t="shared" si="0"/>
        <v>0</v>
      </c>
      <c r="D33" s="86"/>
      <c r="E33" s="87">
        <f t="shared" si="3"/>
        <v>0</v>
      </c>
      <c r="F33" s="86"/>
      <c r="G33" s="87" t="str">
        <f t="shared" si="4"/>
        <v xml:space="preserve">0 </v>
      </c>
      <c r="H33" s="100"/>
      <c r="I33" s="87">
        <f t="shared" si="1"/>
        <v>0</v>
      </c>
      <c r="J33" s="88"/>
      <c r="K33" s="87">
        <f t="shared" si="5"/>
        <v>0</v>
      </c>
      <c r="L33" s="87">
        <f t="shared" si="6"/>
        <v>0</v>
      </c>
      <c r="M33" s="97" t="str">
        <f t="shared" si="7"/>
        <v>BAJO IMPACTO</v>
      </c>
      <c r="N33" s="90"/>
      <c r="O33" s="87">
        <f t="shared" si="8"/>
        <v>0</v>
      </c>
      <c r="P33" s="90"/>
      <c r="Q33" s="87">
        <f t="shared" si="9"/>
        <v>0</v>
      </c>
      <c r="R33" s="90"/>
      <c r="S33" s="87">
        <f t="shared" si="10"/>
        <v>0</v>
      </c>
      <c r="T33" s="87">
        <f t="shared" si="11"/>
        <v>0</v>
      </c>
      <c r="U33" s="98" t="str">
        <f t="shared" si="12"/>
        <v>BAJO IMPACTO</v>
      </c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87" t="str">
        <f t="shared" si="13"/>
        <v>0</v>
      </c>
      <c r="AI33" s="90"/>
      <c r="AJ33" s="87">
        <f t="shared" si="14"/>
        <v>0</v>
      </c>
      <c r="AK33" s="92">
        <f t="shared" si="2"/>
        <v>0</v>
      </c>
      <c r="AL33" s="97" t="str">
        <f t="shared" si="15"/>
        <v>BAJO IMPACTO</v>
      </c>
      <c r="AM33" s="94"/>
      <c r="AN33" s="87">
        <f t="shared" si="16"/>
        <v>0</v>
      </c>
      <c r="AO33" s="95">
        <f t="shared" si="17"/>
        <v>0</v>
      </c>
      <c r="AP33" s="276" t="str">
        <f t="shared" si="18"/>
        <v>BAJO IMPACTO</v>
      </c>
      <c r="AQ33" s="277"/>
    </row>
    <row r="34" spans="1:43" ht="15.75" x14ac:dyDescent="0.25">
      <c r="A34" s="85"/>
      <c r="B34" s="86"/>
      <c r="C34" s="87">
        <f t="shared" si="0"/>
        <v>0</v>
      </c>
      <c r="D34" s="86"/>
      <c r="E34" s="87">
        <f t="shared" si="3"/>
        <v>0</v>
      </c>
      <c r="F34" s="86"/>
      <c r="G34" s="87" t="str">
        <f t="shared" si="4"/>
        <v xml:space="preserve">0 </v>
      </c>
      <c r="H34" s="100"/>
      <c r="I34" s="87">
        <f t="shared" si="1"/>
        <v>0</v>
      </c>
      <c r="J34" s="88"/>
      <c r="K34" s="87">
        <f t="shared" si="5"/>
        <v>0</v>
      </c>
      <c r="L34" s="87">
        <f t="shared" si="6"/>
        <v>0</v>
      </c>
      <c r="M34" s="97" t="str">
        <f t="shared" si="7"/>
        <v>BAJO IMPACTO</v>
      </c>
      <c r="N34" s="90"/>
      <c r="O34" s="87">
        <f t="shared" si="8"/>
        <v>0</v>
      </c>
      <c r="P34" s="90"/>
      <c r="Q34" s="87">
        <f t="shared" si="9"/>
        <v>0</v>
      </c>
      <c r="R34" s="90"/>
      <c r="S34" s="87">
        <f t="shared" si="10"/>
        <v>0</v>
      </c>
      <c r="T34" s="87">
        <f t="shared" si="11"/>
        <v>0</v>
      </c>
      <c r="U34" s="98" t="str">
        <f t="shared" si="12"/>
        <v>BAJO IMPACTO</v>
      </c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87" t="str">
        <f t="shared" si="13"/>
        <v>0</v>
      </c>
      <c r="AI34" s="90"/>
      <c r="AJ34" s="87">
        <f t="shared" si="14"/>
        <v>0</v>
      </c>
      <c r="AK34" s="92">
        <f t="shared" si="2"/>
        <v>0</v>
      </c>
      <c r="AL34" s="97" t="str">
        <f t="shared" si="15"/>
        <v>BAJO IMPACTO</v>
      </c>
      <c r="AM34" s="94"/>
      <c r="AN34" s="87">
        <f t="shared" si="16"/>
        <v>0</v>
      </c>
      <c r="AO34" s="95">
        <f t="shared" si="17"/>
        <v>0</v>
      </c>
      <c r="AP34" s="276" t="str">
        <f t="shared" si="18"/>
        <v>BAJO IMPACTO</v>
      </c>
      <c r="AQ34" s="277"/>
    </row>
    <row r="35" spans="1:43" ht="15.75" x14ac:dyDescent="0.25">
      <c r="A35" s="85"/>
      <c r="B35" s="86"/>
      <c r="C35" s="87">
        <f t="shared" si="0"/>
        <v>0</v>
      </c>
      <c r="D35" s="86"/>
      <c r="E35" s="87">
        <f t="shared" si="3"/>
        <v>0</v>
      </c>
      <c r="F35" s="86"/>
      <c r="G35" s="87" t="str">
        <f t="shared" si="4"/>
        <v xml:space="preserve">0 </v>
      </c>
      <c r="H35" s="100"/>
      <c r="I35" s="87">
        <f t="shared" si="1"/>
        <v>0</v>
      </c>
      <c r="J35" s="88"/>
      <c r="K35" s="87">
        <f t="shared" si="5"/>
        <v>0</v>
      </c>
      <c r="L35" s="87">
        <f t="shared" si="6"/>
        <v>0</v>
      </c>
      <c r="M35" s="97" t="str">
        <f t="shared" si="7"/>
        <v>BAJO IMPACTO</v>
      </c>
      <c r="N35" s="90"/>
      <c r="O35" s="87">
        <f t="shared" si="8"/>
        <v>0</v>
      </c>
      <c r="P35" s="90">
        <v>0</v>
      </c>
      <c r="Q35" s="87">
        <f t="shared" si="9"/>
        <v>0</v>
      </c>
      <c r="R35" s="90">
        <v>0</v>
      </c>
      <c r="S35" s="87">
        <f t="shared" si="10"/>
        <v>0</v>
      </c>
      <c r="T35" s="87">
        <f t="shared" si="11"/>
        <v>0</v>
      </c>
      <c r="U35" s="98" t="str">
        <f t="shared" si="12"/>
        <v>BAJO IMPACTO</v>
      </c>
      <c r="V35" s="90">
        <v>0</v>
      </c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87" t="str">
        <f t="shared" si="13"/>
        <v>0</v>
      </c>
      <c r="AI35" s="90"/>
      <c r="AJ35" s="87">
        <f t="shared" si="14"/>
        <v>0</v>
      </c>
      <c r="AK35" s="92">
        <f t="shared" si="2"/>
        <v>0</v>
      </c>
      <c r="AL35" s="97" t="str">
        <f t="shared" si="15"/>
        <v>BAJO IMPACTO</v>
      </c>
      <c r="AM35" s="94"/>
      <c r="AN35" s="87">
        <f t="shared" si="16"/>
        <v>0</v>
      </c>
      <c r="AO35" s="95">
        <f t="shared" si="17"/>
        <v>0</v>
      </c>
      <c r="AP35" s="276" t="str">
        <f t="shared" si="18"/>
        <v>BAJO IMPACTO</v>
      </c>
      <c r="AQ35" s="277"/>
    </row>
    <row r="36" spans="1:43" ht="15.75" x14ac:dyDescent="0.25">
      <c r="A36" s="85"/>
      <c r="B36" s="86"/>
      <c r="C36" s="87">
        <f t="shared" si="0"/>
        <v>0</v>
      </c>
      <c r="D36" s="86"/>
      <c r="E36" s="87">
        <f t="shared" si="3"/>
        <v>0</v>
      </c>
      <c r="F36" s="86"/>
      <c r="G36" s="87" t="str">
        <f t="shared" si="4"/>
        <v xml:space="preserve">0 </v>
      </c>
      <c r="H36" s="100"/>
      <c r="I36" s="87">
        <f t="shared" si="1"/>
        <v>0</v>
      </c>
      <c r="J36" s="88"/>
      <c r="K36" s="87">
        <f t="shared" si="5"/>
        <v>0</v>
      </c>
      <c r="L36" s="87">
        <f t="shared" si="6"/>
        <v>0</v>
      </c>
      <c r="M36" s="97" t="str">
        <f t="shared" si="7"/>
        <v>BAJO IMPACTO</v>
      </c>
      <c r="N36" s="90"/>
      <c r="O36" s="87">
        <f t="shared" si="8"/>
        <v>0</v>
      </c>
      <c r="P36" s="90"/>
      <c r="Q36" s="87">
        <f t="shared" si="9"/>
        <v>0</v>
      </c>
      <c r="R36" s="90"/>
      <c r="S36" s="87">
        <f t="shared" si="10"/>
        <v>0</v>
      </c>
      <c r="T36" s="87">
        <f t="shared" si="11"/>
        <v>0</v>
      </c>
      <c r="U36" s="98" t="str">
        <f t="shared" si="12"/>
        <v>BAJO IMPACTO</v>
      </c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87" t="str">
        <f t="shared" si="13"/>
        <v>0</v>
      </c>
      <c r="AI36" s="90"/>
      <c r="AJ36" s="87">
        <f t="shared" si="14"/>
        <v>0</v>
      </c>
      <c r="AK36" s="92">
        <f t="shared" si="2"/>
        <v>0</v>
      </c>
      <c r="AL36" s="97" t="str">
        <f t="shared" si="15"/>
        <v>BAJO IMPACTO</v>
      </c>
      <c r="AM36" s="94"/>
      <c r="AN36" s="87">
        <f t="shared" si="16"/>
        <v>0</v>
      </c>
      <c r="AO36" s="95">
        <f t="shared" si="17"/>
        <v>0</v>
      </c>
      <c r="AP36" s="276" t="str">
        <f t="shared" si="18"/>
        <v>BAJO IMPACTO</v>
      </c>
      <c r="AQ36" s="277"/>
    </row>
    <row r="37" spans="1:43" ht="15.75" x14ac:dyDescent="0.25">
      <c r="A37" s="85"/>
      <c r="B37" s="86"/>
      <c r="C37" s="87">
        <f t="shared" si="0"/>
        <v>0</v>
      </c>
      <c r="D37" s="86"/>
      <c r="E37" s="87">
        <f t="shared" si="3"/>
        <v>0</v>
      </c>
      <c r="F37" s="86"/>
      <c r="G37" s="87" t="str">
        <f t="shared" si="4"/>
        <v xml:space="preserve">0 </v>
      </c>
      <c r="H37" s="100"/>
      <c r="I37" s="87">
        <f t="shared" si="1"/>
        <v>0</v>
      </c>
      <c r="J37" s="88"/>
      <c r="K37" s="87">
        <f t="shared" si="5"/>
        <v>0</v>
      </c>
      <c r="L37" s="87">
        <f t="shared" si="6"/>
        <v>0</v>
      </c>
      <c r="M37" s="97" t="str">
        <f t="shared" si="7"/>
        <v>BAJO IMPACTO</v>
      </c>
      <c r="N37" s="90"/>
      <c r="O37" s="87">
        <f t="shared" si="8"/>
        <v>0</v>
      </c>
      <c r="P37" s="90"/>
      <c r="Q37" s="87">
        <f t="shared" si="9"/>
        <v>0</v>
      </c>
      <c r="R37" s="90"/>
      <c r="S37" s="87">
        <f t="shared" si="10"/>
        <v>0</v>
      </c>
      <c r="T37" s="87">
        <f t="shared" si="11"/>
        <v>0</v>
      </c>
      <c r="U37" s="98" t="str">
        <f t="shared" si="12"/>
        <v>BAJO IMPACTO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87" t="str">
        <f t="shared" si="13"/>
        <v>0</v>
      </c>
      <c r="AI37" s="90"/>
      <c r="AJ37" s="87">
        <f t="shared" si="14"/>
        <v>0</v>
      </c>
      <c r="AK37" s="92">
        <f t="shared" si="2"/>
        <v>0</v>
      </c>
      <c r="AL37" s="97" t="str">
        <f t="shared" si="15"/>
        <v>BAJO IMPACTO</v>
      </c>
      <c r="AM37" s="94"/>
      <c r="AN37" s="87">
        <f t="shared" si="16"/>
        <v>0</v>
      </c>
      <c r="AO37" s="95">
        <f t="shared" si="17"/>
        <v>0</v>
      </c>
      <c r="AP37" s="276" t="str">
        <f t="shared" si="18"/>
        <v>BAJO IMPACTO</v>
      </c>
      <c r="AQ37" s="277"/>
    </row>
    <row r="38" spans="1:43" ht="15.75" x14ac:dyDescent="0.25">
      <c r="A38" s="85"/>
      <c r="B38" s="86"/>
      <c r="C38" s="87">
        <f t="shared" si="0"/>
        <v>0</v>
      </c>
      <c r="D38" s="86"/>
      <c r="E38" s="87">
        <f t="shared" si="3"/>
        <v>0</v>
      </c>
      <c r="F38" s="86"/>
      <c r="G38" s="87" t="str">
        <f t="shared" si="4"/>
        <v xml:space="preserve">0 </v>
      </c>
      <c r="H38" s="100"/>
      <c r="I38" s="87">
        <f t="shared" si="1"/>
        <v>0</v>
      </c>
      <c r="J38" s="88"/>
      <c r="K38" s="87">
        <f t="shared" si="5"/>
        <v>0</v>
      </c>
      <c r="L38" s="87">
        <f t="shared" si="6"/>
        <v>0</v>
      </c>
      <c r="M38" s="97" t="str">
        <f t="shared" si="7"/>
        <v>BAJO IMPACTO</v>
      </c>
      <c r="N38" s="90"/>
      <c r="O38" s="87">
        <f t="shared" si="8"/>
        <v>0</v>
      </c>
      <c r="P38" s="90"/>
      <c r="Q38" s="87">
        <f t="shared" si="9"/>
        <v>0</v>
      </c>
      <c r="R38" s="90"/>
      <c r="S38" s="87">
        <f t="shared" si="10"/>
        <v>0</v>
      </c>
      <c r="T38" s="87">
        <f t="shared" si="11"/>
        <v>0</v>
      </c>
      <c r="U38" s="98" t="str">
        <f t="shared" si="12"/>
        <v>BAJO IMPACTO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87" t="str">
        <f t="shared" si="13"/>
        <v>0</v>
      </c>
      <c r="AI38" s="90"/>
      <c r="AJ38" s="87">
        <f t="shared" si="14"/>
        <v>0</v>
      </c>
      <c r="AK38" s="92">
        <f t="shared" si="2"/>
        <v>0</v>
      </c>
      <c r="AL38" s="97" t="str">
        <f t="shared" si="15"/>
        <v>BAJO IMPACTO</v>
      </c>
      <c r="AM38" s="94"/>
      <c r="AN38" s="87">
        <f t="shared" si="16"/>
        <v>0</v>
      </c>
      <c r="AO38" s="95">
        <f t="shared" si="17"/>
        <v>0</v>
      </c>
      <c r="AP38" s="276" t="str">
        <f t="shared" si="18"/>
        <v>BAJO IMPACTO</v>
      </c>
      <c r="AQ38" s="277"/>
    </row>
    <row r="39" spans="1:43" ht="15.75" x14ac:dyDescent="0.25">
      <c r="A39" s="85"/>
      <c r="B39" s="112"/>
      <c r="C39" s="87">
        <f t="shared" si="0"/>
        <v>0</v>
      </c>
      <c r="D39" s="86"/>
      <c r="E39" s="87">
        <f t="shared" si="3"/>
        <v>0</v>
      </c>
      <c r="F39" s="86"/>
      <c r="G39" s="87" t="str">
        <f t="shared" si="4"/>
        <v xml:space="preserve">0 </v>
      </c>
      <c r="H39" s="100"/>
      <c r="I39" s="87">
        <f t="shared" si="1"/>
        <v>0</v>
      </c>
      <c r="J39" s="88"/>
      <c r="K39" s="87">
        <f t="shared" si="5"/>
        <v>0</v>
      </c>
      <c r="L39" s="87">
        <f t="shared" si="6"/>
        <v>0</v>
      </c>
      <c r="M39" s="97" t="str">
        <f t="shared" si="7"/>
        <v>BAJO IMPACTO</v>
      </c>
      <c r="N39" s="90"/>
      <c r="O39" s="87">
        <f t="shared" si="8"/>
        <v>0</v>
      </c>
      <c r="P39" s="90"/>
      <c r="Q39" s="87">
        <f t="shared" si="9"/>
        <v>0</v>
      </c>
      <c r="R39" s="90"/>
      <c r="S39" s="87">
        <f t="shared" si="10"/>
        <v>0</v>
      </c>
      <c r="T39" s="87">
        <f t="shared" si="11"/>
        <v>0</v>
      </c>
      <c r="U39" s="98" t="str">
        <f t="shared" si="12"/>
        <v>BAJO IMPACTO</v>
      </c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87" t="str">
        <f t="shared" si="13"/>
        <v>0</v>
      </c>
      <c r="AI39" s="90"/>
      <c r="AJ39" s="87">
        <f t="shared" si="14"/>
        <v>0</v>
      </c>
      <c r="AK39" s="92">
        <f t="shared" si="2"/>
        <v>0</v>
      </c>
      <c r="AL39" s="97" t="str">
        <f t="shared" si="15"/>
        <v>BAJO IMPACTO</v>
      </c>
      <c r="AM39" s="94"/>
      <c r="AN39" s="87">
        <f t="shared" si="16"/>
        <v>0</v>
      </c>
      <c r="AO39" s="95">
        <f t="shared" si="17"/>
        <v>0</v>
      </c>
      <c r="AP39" s="276" t="str">
        <f t="shared" si="18"/>
        <v>BAJO IMPACTO</v>
      </c>
      <c r="AQ39" s="277"/>
    </row>
    <row r="40" spans="1:43" ht="15.75" x14ac:dyDescent="0.25">
      <c r="A40" s="85"/>
      <c r="B40" s="110"/>
      <c r="C40" s="87">
        <f t="shared" si="0"/>
        <v>0</v>
      </c>
      <c r="D40" s="86"/>
      <c r="E40" s="87">
        <f t="shared" si="3"/>
        <v>0</v>
      </c>
      <c r="F40" s="86"/>
      <c r="G40" s="87" t="str">
        <f t="shared" si="4"/>
        <v xml:space="preserve">0 </v>
      </c>
      <c r="H40" s="100"/>
      <c r="I40" s="87">
        <f t="shared" si="1"/>
        <v>0</v>
      </c>
      <c r="J40" s="88"/>
      <c r="K40" s="87">
        <f t="shared" si="5"/>
        <v>0</v>
      </c>
      <c r="L40" s="87">
        <f t="shared" si="6"/>
        <v>0</v>
      </c>
      <c r="M40" s="97" t="str">
        <f t="shared" si="7"/>
        <v>BAJO IMPACTO</v>
      </c>
      <c r="N40" s="90"/>
      <c r="O40" s="87">
        <f t="shared" si="8"/>
        <v>0</v>
      </c>
      <c r="P40" s="90"/>
      <c r="Q40" s="87">
        <f t="shared" si="9"/>
        <v>0</v>
      </c>
      <c r="R40" s="90"/>
      <c r="S40" s="87">
        <f t="shared" si="10"/>
        <v>0</v>
      </c>
      <c r="T40" s="87">
        <f t="shared" si="11"/>
        <v>0</v>
      </c>
      <c r="U40" s="98" t="str">
        <f t="shared" si="12"/>
        <v>BAJO IMPACTO</v>
      </c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87" t="str">
        <f t="shared" si="13"/>
        <v>0</v>
      </c>
      <c r="AI40" s="90"/>
      <c r="AJ40" s="87">
        <f t="shared" si="14"/>
        <v>0</v>
      </c>
      <c r="AK40" s="92">
        <f t="shared" si="2"/>
        <v>0</v>
      </c>
      <c r="AL40" s="97" t="str">
        <f t="shared" si="15"/>
        <v>BAJO IMPACTO</v>
      </c>
      <c r="AM40" s="94"/>
      <c r="AN40" s="87">
        <f t="shared" si="16"/>
        <v>0</v>
      </c>
      <c r="AO40" s="95">
        <f t="shared" si="17"/>
        <v>0</v>
      </c>
      <c r="AP40" s="276" t="str">
        <f t="shared" si="18"/>
        <v>BAJO IMPACTO</v>
      </c>
      <c r="AQ40" s="277"/>
    </row>
    <row r="41" spans="1:43" ht="15.75" x14ac:dyDescent="0.25">
      <c r="A41" s="85"/>
      <c r="B41" s="110"/>
      <c r="C41" s="87">
        <f t="shared" si="0"/>
        <v>0</v>
      </c>
      <c r="D41" s="86"/>
      <c r="E41" s="87">
        <f t="shared" si="3"/>
        <v>0</v>
      </c>
      <c r="F41" s="86"/>
      <c r="G41" s="87" t="str">
        <f t="shared" si="4"/>
        <v xml:space="preserve">0 </v>
      </c>
      <c r="H41" s="100"/>
      <c r="I41" s="87">
        <f t="shared" si="1"/>
        <v>0</v>
      </c>
      <c r="J41" s="88"/>
      <c r="K41" s="87">
        <f t="shared" si="5"/>
        <v>0</v>
      </c>
      <c r="L41" s="87">
        <f t="shared" si="6"/>
        <v>0</v>
      </c>
      <c r="M41" s="97" t="str">
        <f t="shared" si="7"/>
        <v>BAJO IMPACTO</v>
      </c>
      <c r="N41" s="90"/>
      <c r="O41" s="87">
        <f t="shared" si="8"/>
        <v>0</v>
      </c>
      <c r="P41" s="90"/>
      <c r="Q41" s="87">
        <f t="shared" si="9"/>
        <v>0</v>
      </c>
      <c r="R41" s="90"/>
      <c r="S41" s="87">
        <f t="shared" si="10"/>
        <v>0</v>
      </c>
      <c r="T41" s="87">
        <f t="shared" si="11"/>
        <v>0</v>
      </c>
      <c r="U41" s="98" t="str">
        <f t="shared" si="12"/>
        <v>BAJO IMPACTO</v>
      </c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87" t="str">
        <f t="shared" si="13"/>
        <v>0</v>
      </c>
      <c r="AI41" s="90"/>
      <c r="AJ41" s="87">
        <f t="shared" si="14"/>
        <v>0</v>
      </c>
      <c r="AK41" s="92">
        <f t="shared" si="2"/>
        <v>0</v>
      </c>
      <c r="AL41" s="97" t="str">
        <f t="shared" si="15"/>
        <v>BAJO IMPACTO</v>
      </c>
      <c r="AM41" s="94"/>
      <c r="AN41" s="87">
        <f t="shared" si="16"/>
        <v>0</v>
      </c>
      <c r="AO41" s="95">
        <f t="shared" si="17"/>
        <v>0</v>
      </c>
      <c r="AP41" s="276" t="str">
        <f t="shared" si="18"/>
        <v>BAJO IMPACTO</v>
      </c>
      <c r="AQ41" s="277"/>
    </row>
    <row r="42" spans="1:43" ht="15.75" x14ac:dyDescent="0.25">
      <c r="A42" s="85"/>
      <c r="B42" s="110"/>
      <c r="C42" s="87">
        <f t="shared" si="0"/>
        <v>0</v>
      </c>
      <c r="D42" s="86"/>
      <c r="E42" s="87">
        <f t="shared" si="3"/>
        <v>0</v>
      </c>
      <c r="F42" s="100"/>
      <c r="G42" s="87" t="str">
        <f t="shared" si="4"/>
        <v xml:space="preserve">0 </v>
      </c>
      <c r="H42" s="100"/>
      <c r="I42" s="87">
        <f t="shared" si="1"/>
        <v>0</v>
      </c>
      <c r="J42" s="88"/>
      <c r="K42" s="87">
        <f t="shared" si="5"/>
        <v>0</v>
      </c>
      <c r="L42" s="87">
        <f t="shared" si="6"/>
        <v>0</v>
      </c>
      <c r="M42" s="97" t="str">
        <f t="shared" si="7"/>
        <v>BAJO IMPACTO</v>
      </c>
      <c r="N42" s="90"/>
      <c r="O42" s="87">
        <f t="shared" si="8"/>
        <v>0</v>
      </c>
      <c r="P42" s="90"/>
      <c r="Q42" s="87">
        <f t="shared" si="9"/>
        <v>0</v>
      </c>
      <c r="R42" s="90"/>
      <c r="S42" s="87">
        <f t="shared" si="10"/>
        <v>0</v>
      </c>
      <c r="T42" s="87">
        <f t="shared" si="11"/>
        <v>0</v>
      </c>
      <c r="U42" s="98" t="str">
        <f t="shared" si="12"/>
        <v>BAJO IMPACTO</v>
      </c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87" t="str">
        <f t="shared" si="13"/>
        <v>0</v>
      </c>
      <c r="AI42" s="90"/>
      <c r="AJ42" s="87">
        <f t="shared" si="14"/>
        <v>0</v>
      </c>
      <c r="AK42" s="92">
        <f t="shared" si="2"/>
        <v>0</v>
      </c>
      <c r="AL42" s="97" t="str">
        <f t="shared" si="15"/>
        <v>BAJO IMPACTO</v>
      </c>
      <c r="AM42" s="94"/>
      <c r="AN42" s="87">
        <f t="shared" si="16"/>
        <v>0</v>
      </c>
      <c r="AO42" s="95">
        <f t="shared" si="17"/>
        <v>0</v>
      </c>
      <c r="AP42" s="276" t="str">
        <f t="shared" si="18"/>
        <v>BAJO IMPACTO</v>
      </c>
      <c r="AQ42" s="277"/>
    </row>
    <row r="43" spans="1:43" ht="15.75" x14ac:dyDescent="0.25">
      <c r="A43" s="85"/>
      <c r="B43" s="111"/>
      <c r="C43" s="87">
        <f t="shared" si="0"/>
        <v>0</v>
      </c>
      <c r="D43" s="86"/>
      <c r="E43" s="87">
        <f t="shared" si="3"/>
        <v>0</v>
      </c>
      <c r="F43" s="86"/>
      <c r="G43" s="87" t="str">
        <f t="shared" si="4"/>
        <v xml:space="preserve">0 </v>
      </c>
      <c r="H43" s="100"/>
      <c r="I43" s="87">
        <f t="shared" si="1"/>
        <v>0</v>
      </c>
      <c r="J43" s="88"/>
      <c r="K43" s="87">
        <f t="shared" si="5"/>
        <v>0</v>
      </c>
      <c r="L43" s="87">
        <f t="shared" si="6"/>
        <v>0</v>
      </c>
      <c r="M43" s="97" t="str">
        <f t="shared" si="7"/>
        <v>BAJO IMPACTO</v>
      </c>
      <c r="N43" s="90"/>
      <c r="O43" s="87">
        <f t="shared" si="8"/>
        <v>0</v>
      </c>
      <c r="P43" s="90"/>
      <c r="Q43" s="87">
        <f t="shared" si="9"/>
        <v>0</v>
      </c>
      <c r="R43" s="90"/>
      <c r="S43" s="87">
        <f t="shared" si="10"/>
        <v>0</v>
      </c>
      <c r="T43" s="87">
        <f t="shared" si="11"/>
        <v>0</v>
      </c>
      <c r="U43" s="98" t="str">
        <f t="shared" si="12"/>
        <v>BAJO IMPACTO</v>
      </c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87" t="str">
        <f t="shared" si="13"/>
        <v>0</v>
      </c>
      <c r="AI43" s="90"/>
      <c r="AJ43" s="87">
        <f t="shared" si="14"/>
        <v>0</v>
      </c>
      <c r="AK43" s="92">
        <f t="shared" si="2"/>
        <v>0</v>
      </c>
      <c r="AL43" s="97" t="str">
        <f t="shared" si="15"/>
        <v>BAJO IMPACTO</v>
      </c>
      <c r="AM43" s="94"/>
      <c r="AN43" s="87">
        <f t="shared" si="16"/>
        <v>0</v>
      </c>
      <c r="AO43" s="95">
        <f t="shared" si="17"/>
        <v>0</v>
      </c>
      <c r="AP43" s="276" t="str">
        <f t="shared" si="18"/>
        <v>BAJO IMPACTO</v>
      </c>
      <c r="AQ43" s="277"/>
    </row>
    <row r="44" spans="1:43" ht="15.75" x14ac:dyDescent="0.25">
      <c r="A44" s="85"/>
      <c r="B44" s="110"/>
      <c r="C44" s="87">
        <f t="shared" si="0"/>
        <v>0</v>
      </c>
      <c r="D44" s="86"/>
      <c r="E44" s="87">
        <f t="shared" si="3"/>
        <v>0</v>
      </c>
      <c r="F44" s="86"/>
      <c r="G44" s="87" t="str">
        <f t="shared" si="4"/>
        <v xml:space="preserve">0 </v>
      </c>
      <c r="H44" s="100"/>
      <c r="I44" s="87">
        <f t="shared" si="1"/>
        <v>0</v>
      </c>
      <c r="J44" s="88"/>
      <c r="K44" s="87">
        <f t="shared" si="5"/>
        <v>0</v>
      </c>
      <c r="L44" s="87">
        <f t="shared" si="6"/>
        <v>0</v>
      </c>
      <c r="M44" s="97" t="str">
        <f t="shared" si="7"/>
        <v>BAJO IMPACTO</v>
      </c>
      <c r="N44" s="90"/>
      <c r="O44" s="87">
        <f t="shared" si="8"/>
        <v>0</v>
      </c>
      <c r="P44" s="90"/>
      <c r="Q44" s="87">
        <f t="shared" si="9"/>
        <v>0</v>
      </c>
      <c r="R44" s="90"/>
      <c r="S44" s="87">
        <f t="shared" si="10"/>
        <v>0</v>
      </c>
      <c r="T44" s="87">
        <f t="shared" si="11"/>
        <v>0</v>
      </c>
      <c r="U44" s="98" t="str">
        <f t="shared" si="12"/>
        <v>BAJO IMPACTO</v>
      </c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87" t="str">
        <f t="shared" si="13"/>
        <v>0</v>
      </c>
      <c r="AI44" s="90"/>
      <c r="AJ44" s="87">
        <f t="shared" si="14"/>
        <v>0</v>
      </c>
      <c r="AK44" s="92">
        <f t="shared" si="2"/>
        <v>0</v>
      </c>
      <c r="AL44" s="97" t="str">
        <f t="shared" si="15"/>
        <v>BAJO IMPACTO</v>
      </c>
      <c r="AM44" s="94"/>
      <c r="AN44" s="87">
        <f t="shared" si="16"/>
        <v>0</v>
      </c>
      <c r="AO44" s="95">
        <f t="shared" si="17"/>
        <v>0</v>
      </c>
      <c r="AP44" s="276" t="str">
        <f t="shared" si="18"/>
        <v>BAJO IMPACTO</v>
      </c>
      <c r="AQ44" s="277"/>
    </row>
    <row r="45" spans="1:43" ht="15.75" x14ac:dyDescent="0.25">
      <c r="A45" s="85"/>
      <c r="B45" s="110"/>
      <c r="C45" s="87">
        <f t="shared" si="0"/>
        <v>0</v>
      </c>
      <c r="D45" s="86"/>
      <c r="E45" s="87">
        <f t="shared" si="3"/>
        <v>0</v>
      </c>
      <c r="F45" s="86"/>
      <c r="G45" s="87" t="str">
        <f t="shared" si="4"/>
        <v xml:space="preserve">0 </v>
      </c>
      <c r="H45" s="100"/>
      <c r="I45" s="87">
        <f t="shared" si="1"/>
        <v>0</v>
      </c>
      <c r="J45" s="88"/>
      <c r="K45" s="87">
        <f t="shared" si="5"/>
        <v>0</v>
      </c>
      <c r="L45" s="87">
        <f t="shared" si="6"/>
        <v>0</v>
      </c>
      <c r="M45" s="97" t="str">
        <f t="shared" si="7"/>
        <v>BAJO IMPACTO</v>
      </c>
      <c r="N45" s="90"/>
      <c r="O45" s="87">
        <f t="shared" si="8"/>
        <v>0</v>
      </c>
      <c r="P45" s="90"/>
      <c r="Q45" s="87">
        <f t="shared" si="9"/>
        <v>0</v>
      </c>
      <c r="R45" s="90"/>
      <c r="S45" s="87">
        <f t="shared" si="10"/>
        <v>0</v>
      </c>
      <c r="T45" s="87">
        <f t="shared" si="11"/>
        <v>0</v>
      </c>
      <c r="U45" s="98" t="str">
        <f t="shared" si="12"/>
        <v>BAJO IMPACTO</v>
      </c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87" t="str">
        <f t="shared" si="13"/>
        <v>0</v>
      </c>
      <c r="AI45" s="90"/>
      <c r="AJ45" s="87">
        <f t="shared" si="14"/>
        <v>0</v>
      </c>
      <c r="AK45" s="92">
        <f t="shared" si="2"/>
        <v>0</v>
      </c>
      <c r="AL45" s="97" t="str">
        <f t="shared" si="15"/>
        <v>BAJO IMPACTO</v>
      </c>
      <c r="AM45" s="94"/>
      <c r="AN45" s="87">
        <f t="shared" si="16"/>
        <v>0</v>
      </c>
      <c r="AO45" s="95">
        <f t="shared" si="17"/>
        <v>0</v>
      </c>
      <c r="AP45" s="276" t="str">
        <f t="shared" si="18"/>
        <v>BAJO IMPACTO</v>
      </c>
      <c r="AQ45" s="277"/>
    </row>
    <row r="46" spans="1:43" ht="15.75" x14ac:dyDescent="0.25">
      <c r="A46" s="85"/>
      <c r="B46" s="110"/>
      <c r="C46" s="87">
        <f t="shared" si="0"/>
        <v>0</v>
      </c>
      <c r="D46" s="86"/>
      <c r="E46" s="87">
        <f t="shared" si="3"/>
        <v>0</v>
      </c>
      <c r="F46" s="86"/>
      <c r="G46" s="87" t="str">
        <f t="shared" si="4"/>
        <v xml:space="preserve">0 </v>
      </c>
      <c r="H46" s="100"/>
      <c r="I46" s="87">
        <f t="shared" si="1"/>
        <v>0</v>
      </c>
      <c r="J46" s="88"/>
      <c r="K46" s="87">
        <f t="shared" si="5"/>
        <v>0</v>
      </c>
      <c r="L46" s="87">
        <f t="shared" si="6"/>
        <v>0</v>
      </c>
      <c r="M46" s="97" t="str">
        <f t="shared" si="7"/>
        <v>BAJO IMPACTO</v>
      </c>
      <c r="N46" s="90"/>
      <c r="O46" s="87">
        <f t="shared" si="8"/>
        <v>0</v>
      </c>
      <c r="P46" s="90"/>
      <c r="Q46" s="87">
        <f t="shared" si="9"/>
        <v>0</v>
      </c>
      <c r="R46" s="90"/>
      <c r="S46" s="87">
        <f t="shared" si="10"/>
        <v>0</v>
      </c>
      <c r="T46" s="87">
        <f t="shared" si="11"/>
        <v>0</v>
      </c>
      <c r="U46" s="98" t="str">
        <f t="shared" si="12"/>
        <v>BAJO IMPACTO</v>
      </c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87" t="str">
        <f t="shared" si="13"/>
        <v>0</v>
      </c>
      <c r="AI46" s="90"/>
      <c r="AJ46" s="87">
        <f t="shared" si="14"/>
        <v>0</v>
      </c>
      <c r="AK46" s="92">
        <f t="shared" si="2"/>
        <v>0</v>
      </c>
      <c r="AL46" s="97" t="str">
        <f t="shared" si="15"/>
        <v>BAJO IMPACTO</v>
      </c>
      <c r="AM46" s="94"/>
      <c r="AN46" s="87">
        <f t="shared" si="16"/>
        <v>0</v>
      </c>
      <c r="AO46" s="95">
        <f t="shared" si="17"/>
        <v>0</v>
      </c>
      <c r="AP46" s="276" t="str">
        <f t="shared" si="18"/>
        <v>BAJO IMPACTO</v>
      </c>
      <c r="AQ46" s="277"/>
    </row>
    <row r="47" spans="1:43" ht="15.75" x14ac:dyDescent="0.25">
      <c r="A47" s="85"/>
      <c r="B47" s="111"/>
      <c r="C47" s="87">
        <f t="shared" si="0"/>
        <v>0</v>
      </c>
      <c r="D47" s="86"/>
      <c r="E47" s="87">
        <f t="shared" si="3"/>
        <v>0</v>
      </c>
      <c r="F47" s="86"/>
      <c r="G47" s="87" t="str">
        <f t="shared" si="4"/>
        <v xml:space="preserve">0 </v>
      </c>
      <c r="H47" s="86"/>
      <c r="I47" s="87">
        <f t="shared" si="1"/>
        <v>0</v>
      </c>
      <c r="J47" s="88"/>
      <c r="K47" s="87">
        <f t="shared" si="5"/>
        <v>0</v>
      </c>
      <c r="L47" s="87">
        <f t="shared" si="6"/>
        <v>0</v>
      </c>
      <c r="M47" s="97" t="str">
        <f t="shared" si="7"/>
        <v>BAJO IMPACTO</v>
      </c>
      <c r="N47" s="90"/>
      <c r="O47" s="87">
        <f t="shared" si="8"/>
        <v>0</v>
      </c>
      <c r="P47" s="90"/>
      <c r="Q47" s="87">
        <f t="shared" si="9"/>
        <v>0</v>
      </c>
      <c r="R47" s="90"/>
      <c r="S47" s="87">
        <f t="shared" si="10"/>
        <v>0</v>
      </c>
      <c r="T47" s="87">
        <f t="shared" si="11"/>
        <v>0</v>
      </c>
      <c r="U47" s="98" t="str">
        <f t="shared" si="12"/>
        <v>BAJO IMPACTO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87" t="str">
        <f t="shared" si="13"/>
        <v>0</v>
      </c>
      <c r="AI47" s="90"/>
      <c r="AJ47" s="87">
        <f t="shared" si="14"/>
        <v>0</v>
      </c>
      <c r="AK47" s="92">
        <f t="shared" si="2"/>
        <v>0</v>
      </c>
      <c r="AL47" s="97" t="str">
        <f t="shared" si="15"/>
        <v>BAJO IMPACTO</v>
      </c>
      <c r="AM47" s="94"/>
      <c r="AN47" s="87">
        <f t="shared" si="16"/>
        <v>0</v>
      </c>
      <c r="AO47" s="95">
        <f t="shared" si="17"/>
        <v>0</v>
      </c>
      <c r="AP47" s="276" t="str">
        <f t="shared" si="18"/>
        <v>BAJO IMPACTO</v>
      </c>
      <c r="AQ47" s="277"/>
    </row>
    <row r="48" spans="1:43" ht="15.75" x14ac:dyDescent="0.25">
      <c r="A48" s="85"/>
      <c r="B48" s="86"/>
      <c r="C48" s="87">
        <f t="shared" si="0"/>
        <v>0</v>
      </c>
      <c r="D48" s="86"/>
      <c r="E48" s="87">
        <f t="shared" si="3"/>
        <v>0</v>
      </c>
      <c r="F48" s="86"/>
      <c r="G48" s="87" t="str">
        <f t="shared" si="4"/>
        <v xml:space="preserve">0 </v>
      </c>
      <c r="H48" s="100"/>
      <c r="I48" s="87">
        <f t="shared" si="1"/>
        <v>0</v>
      </c>
      <c r="J48" s="88"/>
      <c r="K48" s="87">
        <f t="shared" si="5"/>
        <v>0</v>
      </c>
      <c r="L48" s="87">
        <f t="shared" si="6"/>
        <v>0</v>
      </c>
      <c r="M48" s="97" t="str">
        <f t="shared" si="7"/>
        <v>BAJO IMPACTO</v>
      </c>
      <c r="N48" s="90"/>
      <c r="O48" s="87">
        <f t="shared" si="8"/>
        <v>0</v>
      </c>
      <c r="P48" s="90"/>
      <c r="Q48" s="87">
        <f t="shared" si="9"/>
        <v>0</v>
      </c>
      <c r="R48" s="90"/>
      <c r="S48" s="87">
        <f t="shared" si="10"/>
        <v>0</v>
      </c>
      <c r="T48" s="87">
        <f t="shared" si="11"/>
        <v>0</v>
      </c>
      <c r="U48" s="98" t="str">
        <f t="shared" si="12"/>
        <v>BAJO IMPACTO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87" t="str">
        <f t="shared" si="13"/>
        <v>0</v>
      </c>
      <c r="AI48" s="90"/>
      <c r="AJ48" s="87">
        <f t="shared" si="14"/>
        <v>0</v>
      </c>
      <c r="AK48" s="92">
        <f t="shared" si="2"/>
        <v>0</v>
      </c>
      <c r="AL48" s="97" t="str">
        <f t="shared" si="15"/>
        <v>BAJO IMPACTO</v>
      </c>
      <c r="AM48" s="94"/>
      <c r="AN48" s="87">
        <f t="shared" si="16"/>
        <v>0</v>
      </c>
      <c r="AO48" s="95">
        <f t="shared" si="17"/>
        <v>0</v>
      </c>
      <c r="AP48" s="276" t="str">
        <f t="shared" si="18"/>
        <v>BAJO IMPACTO</v>
      </c>
      <c r="AQ48" s="277"/>
    </row>
    <row r="49" spans="1:43" ht="16.5" thickBot="1" x14ac:dyDescent="0.3">
      <c r="A49" s="85"/>
      <c r="B49" s="110"/>
      <c r="C49" s="87">
        <f t="shared" si="0"/>
        <v>0</v>
      </c>
      <c r="D49" s="86"/>
      <c r="E49" s="87">
        <f t="shared" si="3"/>
        <v>0</v>
      </c>
      <c r="F49" s="86"/>
      <c r="G49" s="87" t="str">
        <f t="shared" si="4"/>
        <v xml:space="preserve">0 </v>
      </c>
      <c r="H49" s="100"/>
      <c r="I49" s="87">
        <f t="shared" si="1"/>
        <v>0</v>
      </c>
      <c r="J49" s="88"/>
      <c r="K49" s="87">
        <f t="shared" si="5"/>
        <v>0</v>
      </c>
      <c r="L49" s="87">
        <f t="shared" si="6"/>
        <v>0</v>
      </c>
      <c r="M49" s="93" t="str">
        <f t="shared" si="7"/>
        <v>BAJO IMPACTO</v>
      </c>
      <c r="N49" s="90"/>
      <c r="O49" s="87">
        <f t="shared" si="8"/>
        <v>0</v>
      </c>
      <c r="P49" s="90"/>
      <c r="Q49" s="87">
        <f t="shared" si="9"/>
        <v>0</v>
      </c>
      <c r="R49" s="90"/>
      <c r="S49" s="87">
        <f t="shared" si="10"/>
        <v>0</v>
      </c>
      <c r="T49" s="87">
        <f t="shared" si="11"/>
        <v>0</v>
      </c>
      <c r="U49" s="101" t="str">
        <f t="shared" si="12"/>
        <v>BAJO IMPACTO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87" t="str">
        <f t="shared" si="13"/>
        <v>0</v>
      </c>
      <c r="AI49" s="90"/>
      <c r="AJ49" s="87">
        <f t="shared" si="14"/>
        <v>0</v>
      </c>
      <c r="AK49" s="92">
        <f t="shared" si="2"/>
        <v>0</v>
      </c>
      <c r="AL49" s="101" t="str">
        <f>IF(AK49&gt;=10,"ALTO IMPACTO","BAJO IMPACTO")</f>
        <v>BAJO IMPACTO</v>
      </c>
      <c r="AM49" s="94"/>
      <c r="AN49" s="87">
        <f t="shared" si="16"/>
        <v>0</v>
      </c>
      <c r="AO49" s="95">
        <f t="shared" si="17"/>
        <v>0</v>
      </c>
      <c r="AP49" s="279" t="str">
        <f t="shared" si="18"/>
        <v>BAJO IMPACTO</v>
      </c>
      <c r="AQ49" s="280"/>
    </row>
    <row r="50" spans="1:43" ht="19.5" thickBot="1" x14ac:dyDescent="0.45">
      <c r="A50" s="102" t="s">
        <v>191</v>
      </c>
      <c r="B50" s="103">
        <f>SUM(B15:B49)</f>
        <v>2206088840603</v>
      </c>
      <c r="C50" s="104"/>
      <c r="D50" s="103">
        <f>SUM(D15:D49)</f>
        <v>337481329182</v>
      </c>
      <c r="E50" s="105"/>
      <c r="F50" s="103">
        <f>SUM(F15:F49)</f>
        <v>0</v>
      </c>
      <c r="G50" s="105"/>
      <c r="H50" s="103">
        <f>SUM(H15:H49)</f>
        <v>374313105125</v>
      </c>
      <c r="I50" s="105"/>
      <c r="J50" s="106">
        <f>SUM(J15:J49)</f>
        <v>4042</v>
      </c>
      <c r="K50" s="105"/>
      <c r="L50" s="105"/>
      <c r="M50" s="105"/>
      <c r="N50" s="106">
        <f>SUM(N15:N49)</f>
        <v>10</v>
      </c>
      <c r="O50" s="105"/>
      <c r="P50" s="106">
        <f>SUM(P15:P49)</f>
        <v>4</v>
      </c>
      <c r="Q50" s="105"/>
      <c r="R50" s="106">
        <f>SUM(R15:R49)</f>
        <v>34</v>
      </c>
      <c r="S50" s="105"/>
      <c r="T50" s="105"/>
      <c r="U50" s="107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>
        <f>SUM(AG15:AG49)</f>
        <v>0</v>
      </c>
      <c r="AH50" s="105"/>
      <c r="AI50" s="105">
        <f>SUM(AI15:AI49)</f>
        <v>10</v>
      </c>
      <c r="AJ50" s="105"/>
      <c r="AK50" s="105"/>
      <c r="AL50" s="105"/>
      <c r="AM50" s="105"/>
      <c r="AN50" s="105"/>
      <c r="AO50" s="105"/>
      <c r="AP50" s="102"/>
      <c r="AQ50" s="107"/>
    </row>
    <row r="51" spans="1:43" x14ac:dyDescent="0.2">
      <c r="C51" s="108"/>
    </row>
    <row r="52" spans="1:43" x14ac:dyDescent="0.2">
      <c r="C52" s="108"/>
    </row>
    <row r="53" spans="1:43" x14ac:dyDescent="0.2">
      <c r="C53" s="108"/>
    </row>
  </sheetData>
  <mergeCells count="118">
    <mergeCell ref="AP49:AQ49"/>
    <mergeCell ref="AP44:AQ44"/>
    <mergeCell ref="AP45:AQ45"/>
    <mergeCell ref="AP46:AQ46"/>
    <mergeCell ref="AP47:AQ47"/>
    <mergeCell ref="AP48:AQ48"/>
    <mergeCell ref="AP39:AQ39"/>
    <mergeCell ref="AP40:AQ40"/>
    <mergeCell ref="AP41:AQ41"/>
    <mergeCell ref="AP42:AQ42"/>
    <mergeCell ref="AP43:AQ43"/>
    <mergeCell ref="AP34:AQ34"/>
    <mergeCell ref="AP35:AQ35"/>
    <mergeCell ref="AP36:AQ36"/>
    <mergeCell ref="AP37:AQ37"/>
    <mergeCell ref="AP38:AQ38"/>
    <mergeCell ref="AP29:AQ29"/>
    <mergeCell ref="AP30:AQ30"/>
    <mergeCell ref="AP31:AQ31"/>
    <mergeCell ref="AP32:AQ32"/>
    <mergeCell ref="AP33:AQ33"/>
    <mergeCell ref="AP24:AQ24"/>
    <mergeCell ref="AP25:AQ25"/>
    <mergeCell ref="AP26:AQ26"/>
    <mergeCell ref="AP27:AQ27"/>
    <mergeCell ref="AP28:AQ28"/>
    <mergeCell ref="AP19:AQ19"/>
    <mergeCell ref="AP20:AQ20"/>
    <mergeCell ref="AP21:AQ21"/>
    <mergeCell ref="AP22:AQ22"/>
    <mergeCell ref="AP23:AQ23"/>
    <mergeCell ref="J7:K7"/>
    <mergeCell ref="L7:L14"/>
    <mergeCell ref="AP18:AQ18"/>
    <mergeCell ref="AI10:AJ10"/>
    <mergeCell ref="B11:C11"/>
    <mergeCell ref="D11:E11"/>
    <mergeCell ref="F11:G11"/>
    <mergeCell ref="H11:I11"/>
    <mergeCell ref="J11:K11"/>
    <mergeCell ref="N11:O11"/>
    <mergeCell ref="P11:Q11"/>
    <mergeCell ref="R11:S11"/>
    <mergeCell ref="V11:AF12"/>
    <mergeCell ref="AG11:AH11"/>
    <mergeCell ref="AI11:AJ11"/>
    <mergeCell ref="B12:C12"/>
    <mergeCell ref="D12:E12"/>
    <mergeCell ref="F12:G12"/>
    <mergeCell ref="H12:I12"/>
    <mergeCell ref="AM8:AM13"/>
    <mergeCell ref="B9:C9"/>
    <mergeCell ref="D9:E9"/>
    <mergeCell ref="P9:Q9"/>
    <mergeCell ref="R9:S9"/>
    <mergeCell ref="AP16:AQ16"/>
    <mergeCell ref="AP17:AQ17"/>
    <mergeCell ref="AI7:AJ7"/>
    <mergeCell ref="AK7:AK14"/>
    <mergeCell ref="AL7:AL14"/>
    <mergeCell ref="AI8:AJ8"/>
    <mergeCell ref="B8:C8"/>
    <mergeCell ref="D8:E8"/>
    <mergeCell ref="F8:G8"/>
    <mergeCell ref="H8:I8"/>
    <mergeCell ref="J8:K8"/>
    <mergeCell ref="N8:O8"/>
    <mergeCell ref="P8:Q8"/>
    <mergeCell ref="R8:S8"/>
    <mergeCell ref="AG8:AH8"/>
    <mergeCell ref="T7:T14"/>
    <mergeCell ref="AG12:AH12"/>
    <mergeCell ref="H7:I7"/>
    <mergeCell ref="J10:K10"/>
    <mergeCell ref="N10:O10"/>
    <mergeCell ref="P10:Q10"/>
    <mergeCell ref="P7:Q7"/>
    <mergeCell ref="R7:S7"/>
    <mergeCell ref="U7:U14"/>
    <mergeCell ref="P12:Q12"/>
    <mergeCell ref="R12:S12"/>
    <mergeCell ref="B10:C10"/>
    <mergeCell ref="D10:E10"/>
    <mergeCell ref="F10:G10"/>
    <mergeCell ref="H10:I10"/>
    <mergeCell ref="AI9:AJ9"/>
    <mergeCell ref="AI12:AJ12"/>
    <mergeCell ref="AP15:AQ15"/>
    <mergeCell ref="F9:G9"/>
    <mergeCell ref="H9:I9"/>
    <mergeCell ref="J9:K9"/>
    <mergeCell ref="N9:O9"/>
    <mergeCell ref="V9:AF9"/>
    <mergeCell ref="AG9:AH9"/>
    <mergeCell ref="A1:AQ1"/>
    <mergeCell ref="A2:AQ2"/>
    <mergeCell ref="A4:A14"/>
    <mergeCell ref="B4:L4"/>
    <mergeCell ref="N4:T4"/>
    <mergeCell ref="V4:AK4"/>
    <mergeCell ref="AN4:AN14"/>
    <mergeCell ref="B5:L5"/>
    <mergeCell ref="N5:T5"/>
    <mergeCell ref="V5:AK5"/>
    <mergeCell ref="AM5:AM7"/>
    <mergeCell ref="B6:L6"/>
    <mergeCell ref="N6:T6"/>
    <mergeCell ref="V6:AK6"/>
    <mergeCell ref="B7:C7"/>
    <mergeCell ref="D7:E7"/>
    <mergeCell ref="F7:G7"/>
    <mergeCell ref="AG7:AH7"/>
    <mergeCell ref="R10:S10"/>
    <mergeCell ref="AG10:AH10"/>
    <mergeCell ref="M7:M14"/>
    <mergeCell ref="N7:O7"/>
    <mergeCell ref="J12:K12"/>
    <mergeCell ref="N12:O12"/>
  </mergeCells>
  <conditionalFormatting sqref="AP15:AP49 M15:M49 U15:U49 AL15:AL49">
    <cfRule type="cellIs" dxfId="8" priority="3" operator="equal">
      <formula>"ALTO IMPACTO"</formula>
    </cfRule>
  </conditionalFormatting>
  <conditionalFormatting sqref="AP15:AP49 M15:M49 U15:U49 AL15:AL49">
    <cfRule type="cellIs" dxfId="7" priority="2" operator="equal">
      <formula>"ALTO IMPACTO"</formula>
    </cfRule>
  </conditionalFormatting>
  <conditionalFormatting sqref="AP15:AP49 M15:M49 U15:U49 AL15:AL49">
    <cfRule type="cellIs" dxfId="6" priority="1" operator="equal">
      <formula>"BAJO IMPACTO"</formula>
    </cfRule>
  </conditionalFormatting>
  <dataValidations count="5">
    <dataValidation type="list" allowBlank="1" showInputMessage="1" showErrorMessage="1" errorTitle="ERROR" error="NO SELECCIONO UN ELEMENTO DE LA LISTA VALIDA" promptTitle="VALOR DEL INDICADOR" prompt="SELECCIONE DE LA LISTA UNO DE LOS VALORES" sqref="Y15:Z49 AB15:AB49 AE15:AF49">
      <formula1>$BE$16:$BE$18</formula1>
    </dataValidation>
    <dataValidation type="list" allowBlank="1" showInputMessage="1" showErrorMessage="1" errorTitle="ERROR" error="NO SELECCIONO UN ELEMENTO DE LA LISTA VALIDO" promptTitle="VALOR DEL INDICADOR" prompt="SELECCIONE DE LA LISTA UNO DE LOS VALORES " sqref="X15:X49 AA15:AA49 AC15:AD49">
      <formula1>$BD$16:$BD$18</formula1>
    </dataValidation>
    <dataValidation type="list" allowBlank="1" showInputMessage="1" showErrorMessage="1" errorTitle="ERROR" error="NO SELECCIONO UN ELEMENTO DE LA LISTA VALIDO" promptTitle="VALOR DEL INDICADOR" prompt="SELECCIONES DE LA LISTA UNO DE LOS VALORES" sqref="W15:W49">
      <formula1>$BC$16:$BC$17</formula1>
    </dataValidation>
    <dataValidation type="list" allowBlank="1" showInputMessage="1" showErrorMessage="1" errorTitle="ERROR" error="NO SELECCIONO UN ELEMENTO DE LA LISTA VALIDO" promptTitle="VALOR DEL INDICADOR" prompt="SELECCIONE DE LA LISTA UNO DE LOS VALORES" sqref="V15:V49">
      <formula1>$BB$16:$BB$18</formula1>
    </dataValidation>
    <dataValidation type="whole" allowBlank="1" showInputMessage="1" showErrorMessage="1" sqref="N11:S12 AG11:AJ12 B11:K12">
      <formula1>-10101010</formula1>
      <formula2>-101010</formula2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opLeftCell="A10" zoomScale="70" zoomScaleNormal="70" workbookViewId="0">
      <pane xSplit="6" ySplit="17" topLeftCell="AN30" activePane="bottomRight" state="frozen"/>
      <selection activeCell="A10" sqref="A10"/>
      <selection pane="topRight" activeCell="G10" sqref="G10"/>
      <selection pane="bottomLeft" activeCell="A27" sqref="A27"/>
      <selection pane="bottomRight" activeCell="A28" activeCellId="5" sqref="A16 A17 A18 A22 A24 A28"/>
    </sheetView>
  </sheetViews>
  <sheetFormatPr baseColWidth="10" defaultRowHeight="12.75" x14ac:dyDescent="0.2"/>
  <cols>
    <col min="1" max="1" width="32" customWidth="1"/>
    <col min="2" max="2" width="32.28515625" customWidth="1"/>
    <col min="3" max="3" width="11.140625" customWidth="1"/>
    <col min="4" max="4" width="30.28515625" customWidth="1"/>
    <col min="5" max="5" width="10.7109375" customWidth="1"/>
    <col min="6" max="6" width="27" customWidth="1"/>
    <col min="7" max="7" width="10" customWidth="1"/>
    <col min="8" max="8" width="29.42578125" customWidth="1"/>
    <col min="9" max="9" width="10.5703125" customWidth="1"/>
    <col min="10" max="10" width="21" customWidth="1"/>
    <col min="11" max="11" width="9.7109375" customWidth="1"/>
    <col min="12" max="12" width="21.5703125" customWidth="1"/>
    <col min="13" max="13" width="21.85546875" customWidth="1"/>
    <col min="14" max="14" width="17.5703125" customWidth="1"/>
    <col min="15" max="15" width="36" customWidth="1"/>
    <col min="16" max="16" width="22.7109375" customWidth="1"/>
    <col min="17" max="17" width="23.140625" customWidth="1"/>
    <col min="18" max="18" width="26.28515625" customWidth="1"/>
    <col min="19" max="19" width="18.7109375" customWidth="1"/>
    <col min="20" max="20" width="24.5703125" customWidth="1"/>
    <col min="21" max="21" width="20.140625" customWidth="1"/>
    <col min="22" max="22" width="20.42578125" customWidth="1"/>
    <col min="23" max="23" width="21.85546875" customWidth="1"/>
    <col min="24" max="25" width="20.42578125" customWidth="1"/>
    <col min="26" max="26" width="22.85546875" customWidth="1"/>
    <col min="27" max="27" width="23.85546875" customWidth="1"/>
    <col min="28" max="29" width="21.7109375" customWidth="1"/>
    <col min="30" max="30" width="21.42578125" customWidth="1"/>
    <col min="31" max="31" width="23.42578125" customWidth="1"/>
    <col min="32" max="32" width="18.5703125" customWidth="1"/>
    <col min="33" max="33" width="19" customWidth="1"/>
    <col min="34" max="34" width="18.85546875" customWidth="1"/>
    <col min="35" max="36" width="21" customWidth="1"/>
    <col min="37" max="37" width="23.140625" customWidth="1"/>
    <col min="38" max="38" width="20" customWidth="1"/>
    <col min="39" max="39" width="46.85546875" customWidth="1"/>
    <col min="40" max="40" width="19.42578125" customWidth="1"/>
    <col min="41" max="41" width="16.140625" customWidth="1"/>
    <col min="42" max="42" width="19.28515625" customWidth="1"/>
    <col min="54" max="57" width="0" hidden="1" customWidth="1"/>
  </cols>
  <sheetData>
    <row r="1" spans="1:57" ht="30" customHeight="1" thickBot="1" x14ac:dyDescent="0.25">
      <c r="A1" s="208" t="s">
        <v>85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</row>
    <row r="2" spans="1:57" ht="37.5" thickBot="1" x14ac:dyDescent="0.25">
      <c r="A2" s="209" t="s">
        <v>86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1"/>
    </row>
    <row r="3" spans="1:57" ht="13.5" hidden="1" thickBot="1" x14ac:dyDescent="0.25"/>
    <row r="4" spans="1:57" ht="22.5" x14ac:dyDescent="0.2">
      <c r="A4" s="212" t="s">
        <v>87</v>
      </c>
      <c r="B4" s="216" t="s">
        <v>88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47"/>
      <c r="N4" s="218" t="s">
        <v>88</v>
      </c>
      <c r="O4" s="219"/>
      <c r="P4" s="219"/>
      <c r="Q4" s="219"/>
      <c r="R4" s="219"/>
      <c r="S4" s="219"/>
      <c r="T4" s="220"/>
      <c r="U4" s="48"/>
      <c r="V4" s="221" t="s">
        <v>89</v>
      </c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49"/>
      <c r="AM4" s="50" t="s">
        <v>90</v>
      </c>
      <c r="AN4" s="222" t="s">
        <v>91</v>
      </c>
      <c r="AO4" s="51"/>
      <c r="AP4" s="51"/>
      <c r="AQ4" s="52"/>
    </row>
    <row r="5" spans="1:57" ht="22.5" x14ac:dyDescent="0.2">
      <c r="A5" s="213"/>
      <c r="B5" s="225" t="s">
        <v>92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53"/>
      <c r="N5" s="227" t="s">
        <v>93</v>
      </c>
      <c r="O5" s="228"/>
      <c r="P5" s="228"/>
      <c r="Q5" s="228"/>
      <c r="R5" s="228"/>
      <c r="S5" s="228"/>
      <c r="T5" s="229"/>
      <c r="U5" s="54"/>
      <c r="V5" s="230" t="s">
        <v>94</v>
      </c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55"/>
      <c r="AM5" s="231" t="s">
        <v>95</v>
      </c>
      <c r="AN5" s="223"/>
      <c r="AO5" s="56"/>
      <c r="AP5" s="56"/>
      <c r="AQ5" s="57"/>
    </row>
    <row r="6" spans="1:57" ht="18.75" customHeight="1" x14ac:dyDescent="0.2">
      <c r="A6" s="213"/>
      <c r="B6" s="225">
        <v>30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53"/>
      <c r="N6" s="227">
        <v>20</v>
      </c>
      <c r="O6" s="228"/>
      <c r="P6" s="228"/>
      <c r="Q6" s="228"/>
      <c r="R6" s="228"/>
      <c r="S6" s="228"/>
      <c r="T6" s="229"/>
      <c r="U6" s="54"/>
      <c r="V6" s="230">
        <v>50</v>
      </c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55"/>
      <c r="AM6" s="231"/>
      <c r="AN6" s="223"/>
      <c r="AO6" s="56"/>
      <c r="AP6" s="56"/>
      <c r="AQ6" s="57"/>
    </row>
    <row r="7" spans="1:57" ht="118.5" customHeight="1" x14ac:dyDescent="0.2">
      <c r="A7" s="213"/>
      <c r="B7" s="232" t="s">
        <v>96</v>
      </c>
      <c r="C7" s="233"/>
      <c r="D7" s="234" t="s">
        <v>97</v>
      </c>
      <c r="E7" s="232"/>
      <c r="F7" s="233" t="s">
        <v>98</v>
      </c>
      <c r="G7" s="233"/>
      <c r="H7" s="233" t="s">
        <v>99</v>
      </c>
      <c r="I7" s="233"/>
      <c r="J7" s="233" t="s">
        <v>100</v>
      </c>
      <c r="K7" s="233"/>
      <c r="L7" s="235" t="s">
        <v>101</v>
      </c>
      <c r="M7" s="235" t="s">
        <v>102</v>
      </c>
      <c r="N7" s="249" t="s">
        <v>103</v>
      </c>
      <c r="O7" s="250"/>
      <c r="P7" s="249" t="s">
        <v>104</v>
      </c>
      <c r="Q7" s="250"/>
      <c r="R7" s="249" t="s">
        <v>105</v>
      </c>
      <c r="S7" s="250"/>
      <c r="T7" s="259" t="s">
        <v>106</v>
      </c>
      <c r="U7" s="263" t="s">
        <v>102</v>
      </c>
      <c r="V7" s="58" t="s">
        <v>107</v>
      </c>
      <c r="W7" s="58" t="s">
        <v>108</v>
      </c>
      <c r="X7" s="58" t="s">
        <v>109</v>
      </c>
      <c r="Y7" s="58" t="s">
        <v>110</v>
      </c>
      <c r="Z7" s="58" t="s">
        <v>111</v>
      </c>
      <c r="AA7" s="58" t="s">
        <v>112</v>
      </c>
      <c r="AB7" s="58" t="s">
        <v>113</v>
      </c>
      <c r="AC7" s="58" t="s">
        <v>114</v>
      </c>
      <c r="AD7" s="58" t="s">
        <v>115</v>
      </c>
      <c r="AE7" s="58" t="s">
        <v>116</v>
      </c>
      <c r="AF7" s="58" t="s">
        <v>117</v>
      </c>
      <c r="AG7" s="238" t="s">
        <v>118</v>
      </c>
      <c r="AH7" s="238"/>
      <c r="AI7" s="238" t="s">
        <v>119</v>
      </c>
      <c r="AJ7" s="238"/>
      <c r="AK7" s="239" t="s">
        <v>120</v>
      </c>
      <c r="AL7" s="239" t="s">
        <v>102</v>
      </c>
      <c r="AM7" s="231"/>
      <c r="AN7" s="223"/>
      <c r="AO7" s="59" t="s">
        <v>121</v>
      </c>
      <c r="AP7" s="59">
        <f>COUNTIF(AP15:AP49,"BAJO IMPACTO")</f>
        <v>29</v>
      </c>
      <c r="AQ7" s="60"/>
    </row>
    <row r="8" spans="1:57" ht="89.25" customHeight="1" x14ac:dyDescent="0.2">
      <c r="A8" s="213"/>
      <c r="B8" s="242" t="s">
        <v>122</v>
      </c>
      <c r="C8" s="243"/>
      <c r="D8" s="244" t="s">
        <v>123</v>
      </c>
      <c r="E8" s="245"/>
      <c r="F8" s="243" t="s">
        <v>124</v>
      </c>
      <c r="G8" s="243"/>
      <c r="H8" s="243" t="s">
        <v>125</v>
      </c>
      <c r="I8" s="243"/>
      <c r="J8" s="243" t="s">
        <v>126</v>
      </c>
      <c r="K8" s="243"/>
      <c r="L8" s="235"/>
      <c r="M8" s="235"/>
      <c r="N8" s="246" t="s">
        <v>127</v>
      </c>
      <c r="O8" s="247"/>
      <c r="P8" s="246" t="s">
        <v>128</v>
      </c>
      <c r="Q8" s="247"/>
      <c r="R8" s="246" t="s">
        <v>129</v>
      </c>
      <c r="S8" s="247"/>
      <c r="T8" s="260"/>
      <c r="U8" s="263"/>
      <c r="V8" s="61" t="s">
        <v>130</v>
      </c>
      <c r="W8" s="61" t="s">
        <v>131</v>
      </c>
      <c r="X8" s="61" t="s">
        <v>130</v>
      </c>
      <c r="Y8" s="61" t="s">
        <v>132</v>
      </c>
      <c r="Z8" s="61" t="s">
        <v>132</v>
      </c>
      <c r="AA8" s="61" t="s">
        <v>133</v>
      </c>
      <c r="AB8" s="61" t="s">
        <v>132</v>
      </c>
      <c r="AC8" s="61" t="s">
        <v>134</v>
      </c>
      <c r="AD8" s="61" t="s">
        <v>135</v>
      </c>
      <c r="AE8" s="61" t="s">
        <v>136</v>
      </c>
      <c r="AF8" s="61" t="s">
        <v>136</v>
      </c>
      <c r="AG8" s="268" t="s">
        <v>137</v>
      </c>
      <c r="AH8" s="268"/>
      <c r="AI8" s="268" t="s">
        <v>138</v>
      </c>
      <c r="AJ8" s="268"/>
      <c r="AK8" s="239"/>
      <c r="AL8" s="239"/>
      <c r="AM8" s="288" t="s">
        <v>139</v>
      </c>
      <c r="AN8" s="223"/>
      <c r="AO8" s="59" t="s">
        <v>140</v>
      </c>
      <c r="AP8" s="59">
        <f>COUNTIF(AP15:AP49,"ALTO IMPACTO")</f>
        <v>6</v>
      </c>
      <c r="AQ8" s="60"/>
    </row>
    <row r="9" spans="1:57" ht="55.5" customHeight="1" x14ac:dyDescent="0.2">
      <c r="A9" s="213"/>
      <c r="B9" s="245" t="s">
        <v>141</v>
      </c>
      <c r="C9" s="244"/>
      <c r="D9" s="275" t="s">
        <v>142</v>
      </c>
      <c r="E9" s="244"/>
      <c r="F9" s="245" t="s">
        <v>143</v>
      </c>
      <c r="G9" s="275"/>
      <c r="H9" s="275" t="s">
        <v>144</v>
      </c>
      <c r="I9" s="275"/>
      <c r="J9" s="275" t="s">
        <v>145</v>
      </c>
      <c r="K9" s="275"/>
      <c r="L9" s="235"/>
      <c r="M9" s="235"/>
      <c r="N9" s="266" t="s">
        <v>146</v>
      </c>
      <c r="O9" s="267"/>
      <c r="P9" s="266" t="s">
        <v>147</v>
      </c>
      <c r="Q9" s="267"/>
      <c r="R9" s="266" t="s">
        <v>148</v>
      </c>
      <c r="S9" s="267"/>
      <c r="T9" s="260"/>
      <c r="U9" s="263"/>
      <c r="V9" s="271" t="s">
        <v>149</v>
      </c>
      <c r="W9" s="272"/>
      <c r="X9" s="272"/>
      <c r="Y9" s="272"/>
      <c r="Z9" s="272"/>
      <c r="AA9" s="272"/>
      <c r="AB9" s="272"/>
      <c r="AC9" s="272"/>
      <c r="AD9" s="272"/>
      <c r="AE9" s="272"/>
      <c r="AF9" s="273"/>
      <c r="AG9" s="274" t="s">
        <v>150</v>
      </c>
      <c r="AH9" s="274"/>
      <c r="AI9" s="274" t="s">
        <v>151</v>
      </c>
      <c r="AJ9" s="274"/>
      <c r="AK9" s="239"/>
      <c r="AL9" s="239"/>
      <c r="AM9" s="288"/>
      <c r="AN9" s="223"/>
      <c r="AO9" s="59" t="s">
        <v>152</v>
      </c>
      <c r="AP9" s="62">
        <f>MAX(AN15:AN49)</f>
        <v>45</v>
      </c>
      <c r="AQ9" s="63">
        <v>1</v>
      </c>
    </row>
    <row r="10" spans="1:57" ht="18.75" x14ac:dyDescent="0.4">
      <c r="A10" s="214"/>
      <c r="B10" s="255">
        <v>8</v>
      </c>
      <c r="C10" s="255"/>
      <c r="D10" s="255">
        <v>6</v>
      </c>
      <c r="E10" s="255"/>
      <c r="F10" s="255">
        <v>3</v>
      </c>
      <c r="G10" s="255"/>
      <c r="H10" s="255">
        <v>8</v>
      </c>
      <c r="I10" s="255"/>
      <c r="J10" s="255">
        <v>5</v>
      </c>
      <c r="K10" s="255"/>
      <c r="L10" s="236"/>
      <c r="M10" s="248"/>
      <c r="N10" s="256">
        <v>10</v>
      </c>
      <c r="O10" s="256"/>
      <c r="P10" s="256">
        <v>5</v>
      </c>
      <c r="Q10" s="256"/>
      <c r="R10" s="256">
        <v>5</v>
      </c>
      <c r="S10" s="256"/>
      <c r="T10" s="261"/>
      <c r="U10" s="264"/>
      <c r="V10" s="64">
        <v>5</v>
      </c>
      <c r="W10" s="64">
        <v>5</v>
      </c>
      <c r="X10" s="64">
        <v>5</v>
      </c>
      <c r="Y10" s="64">
        <v>3</v>
      </c>
      <c r="Z10" s="64">
        <v>3</v>
      </c>
      <c r="AA10" s="64">
        <v>5</v>
      </c>
      <c r="AB10" s="64">
        <v>3</v>
      </c>
      <c r="AC10" s="64">
        <v>5</v>
      </c>
      <c r="AD10" s="64">
        <v>5</v>
      </c>
      <c r="AE10" s="64">
        <v>3</v>
      </c>
      <c r="AF10" s="64">
        <v>3</v>
      </c>
      <c r="AG10" s="256">
        <v>2</v>
      </c>
      <c r="AH10" s="256"/>
      <c r="AI10" s="256">
        <v>3</v>
      </c>
      <c r="AJ10" s="256"/>
      <c r="AK10" s="240"/>
      <c r="AL10" s="239"/>
      <c r="AM10" s="288"/>
      <c r="AN10" s="223"/>
      <c r="AO10" s="59" t="s">
        <v>153</v>
      </c>
      <c r="AP10" s="65">
        <f>MIN(AN15:AN24)</f>
        <v>1.3731520413692082</v>
      </c>
      <c r="AQ10" s="66"/>
    </row>
    <row r="11" spans="1:57" x14ac:dyDescent="0.2">
      <c r="A11" s="213"/>
      <c r="B11" s="251">
        <f>MAX(B15:B49)</f>
        <v>2711363862</v>
      </c>
      <c r="C11" s="252"/>
      <c r="D11" s="252">
        <f>MAX(D15:D49)</f>
        <v>0</v>
      </c>
      <c r="E11" s="252"/>
      <c r="F11" s="252">
        <f>MAX(F15:F49)</f>
        <v>0</v>
      </c>
      <c r="G11" s="252"/>
      <c r="H11" s="252">
        <f>MAX(H15:H49)</f>
        <v>623430776</v>
      </c>
      <c r="I11" s="252"/>
      <c r="J11" s="252">
        <f>MAX(J15:J49)</f>
        <v>86</v>
      </c>
      <c r="K11" s="252"/>
      <c r="L11" s="235"/>
      <c r="M11" s="235"/>
      <c r="N11" s="253">
        <f>MAX(N15:N49)</f>
        <v>4</v>
      </c>
      <c r="O11" s="254"/>
      <c r="P11" s="253">
        <f>MAX(P15:P49)</f>
        <v>0</v>
      </c>
      <c r="Q11" s="254"/>
      <c r="R11" s="253">
        <f>MAX(R15:R49)</f>
        <v>1</v>
      </c>
      <c r="S11" s="254"/>
      <c r="T11" s="260"/>
      <c r="U11" s="263"/>
      <c r="V11" s="281" t="s">
        <v>149</v>
      </c>
      <c r="W11" s="282"/>
      <c r="X11" s="282"/>
      <c r="Y11" s="282"/>
      <c r="Z11" s="282"/>
      <c r="AA11" s="282"/>
      <c r="AB11" s="282"/>
      <c r="AC11" s="282"/>
      <c r="AD11" s="282"/>
      <c r="AE11" s="282"/>
      <c r="AF11" s="283"/>
      <c r="AG11" s="287">
        <f>MAX(AG15:AG49)</f>
        <v>0</v>
      </c>
      <c r="AH11" s="287"/>
      <c r="AI11" s="287">
        <f>MAX(AI15:AI49)</f>
        <v>1</v>
      </c>
      <c r="AJ11" s="287"/>
      <c r="AK11" s="239"/>
      <c r="AL11" s="239"/>
      <c r="AM11" s="288"/>
      <c r="AN11" s="223"/>
      <c r="AO11" s="59" t="s">
        <v>154</v>
      </c>
      <c r="AP11" s="67">
        <f>COUNTA(AN15:AN49)</f>
        <v>35</v>
      </c>
      <c r="AQ11" s="68"/>
    </row>
    <row r="12" spans="1:57" x14ac:dyDescent="0.2">
      <c r="A12" s="213"/>
      <c r="B12" s="257">
        <f>SUM(B15:B49)</f>
        <v>6862972875</v>
      </c>
      <c r="C12" s="258"/>
      <c r="D12" s="258">
        <f>SUM(D15:D49)</f>
        <v>0</v>
      </c>
      <c r="E12" s="258"/>
      <c r="F12" s="258">
        <f>SUM(F15:F49)</f>
        <v>0</v>
      </c>
      <c r="G12" s="258"/>
      <c r="H12" s="258">
        <f>SUM(H15:H49)</f>
        <v>1322282347</v>
      </c>
      <c r="I12" s="258"/>
      <c r="J12" s="258">
        <f>SUM(J15:J49)</f>
        <v>229</v>
      </c>
      <c r="K12" s="258"/>
      <c r="L12" s="235"/>
      <c r="M12" s="235"/>
      <c r="N12" s="269">
        <f>SUM(N15:N49)</f>
        <v>4</v>
      </c>
      <c r="O12" s="270"/>
      <c r="P12" s="269">
        <f>SUM(P15:P49)</f>
        <v>0</v>
      </c>
      <c r="Q12" s="270"/>
      <c r="R12" s="269">
        <f>SUM(R15:R49)</f>
        <v>1</v>
      </c>
      <c r="S12" s="270"/>
      <c r="T12" s="260"/>
      <c r="U12" s="263"/>
      <c r="V12" s="284"/>
      <c r="W12" s="285"/>
      <c r="X12" s="285"/>
      <c r="Y12" s="285"/>
      <c r="Z12" s="285"/>
      <c r="AA12" s="285"/>
      <c r="AB12" s="285"/>
      <c r="AC12" s="285"/>
      <c r="AD12" s="285"/>
      <c r="AE12" s="285"/>
      <c r="AF12" s="286"/>
      <c r="AG12" s="278">
        <f>SUM(AG15:AG49)</f>
        <v>0</v>
      </c>
      <c r="AH12" s="278"/>
      <c r="AI12" s="278">
        <f>SUM(AI15:AI49)</f>
        <v>1</v>
      </c>
      <c r="AJ12" s="278"/>
      <c r="AK12" s="239"/>
      <c r="AL12" s="239"/>
      <c r="AM12" s="288"/>
      <c r="AN12" s="223"/>
      <c r="AO12" s="59" t="s">
        <v>155</v>
      </c>
      <c r="AP12" s="65">
        <f>MEDIAN(AN15:AN24)</f>
        <v>13.701327896541438</v>
      </c>
      <c r="AQ12" s="66"/>
    </row>
    <row r="13" spans="1:57" ht="38.25" x14ac:dyDescent="0.2">
      <c r="A13" s="213"/>
      <c r="B13" s="69" t="s">
        <v>156</v>
      </c>
      <c r="C13" s="70" t="s">
        <v>157</v>
      </c>
      <c r="D13" s="71" t="s">
        <v>158</v>
      </c>
      <c r="E13" s="70" t="s">
        <v>157</v>
      </c>
      <c r="F13" s="71" t="s">
        <v>159</v>
      </c>
      <c r="G13" s="70" t="s">
        <v>157</v>
      </c>
      <c r="H13" s="71" t="s">
        <v>160</v>
      </c>
      <c r="I13" s="70" t="s">
        <v>157</v>
      </c>
      <c r="J13" s="71" t="s">
        <v>161</v>
      </c>
      <c r="K13" s="70" t="s">
        <v>157</v>
      </c>
      <c r="L13" s="235"/>
      <c r="M13" s="235"/>
      <c r="N13" s="72" t="s">
        <v>162</v>
      </c>
      <c r="O13" s="72" t="s">
        <v>157</v>
      </c>
      <c r="P13" s="72" t="s">
        <v>163</v>
      </c>
      <c r="Q13" s="72" t="s">
        <v>157</v>
      </c>
      <c r="R13" s="72" t="s">
        <v>164</v>
      </c>
      <c r="S13" s="72" t="s">
        <v>157</v>
      </c>
      <c r="T13" s="260"/>
      <c r="U13" s="263"/>
      <c r="V13" s="73" t="s">
        <v>165</v>
      </c>
      <c r="W13" s="73" t="s">
        <v>166</v>
      </c>
      <c r="X13" s="73" t="s">
        <v>165</v>
      </c>
      <c r="Y13" s="73" t="s">
        <v>167</v>
      </c>
      <c r="Z13" s="73" t="s">
        <v>167</v>
      </c>
      <c r="AA13" s="73" t="s">
        <v>165</v>
      </c>
      <c r="AB13" s="73" t="s">
        <v>167</v>
      </c>
      <c r="AC13" s="73" t="s">
        <v>165</v>
      </c>
      <c r="AD13" s="73" t="s">
        <v>165</v>
      </c>
      <c r="AE13" s="73" t="s">
        <v>167</v>
      </c>
      <c r="AF13" s="73" t="s">
        <v>167</v>
      </c>
      <c r="AG13" s="74" t="s">
        <v>168</v>
      </c>
      <c r="AH13" s="73" t="s">
        <v>157</v>
      </c>
      <c r="AI13" s="74" t="s">
        <v>169</v>
      </c>
      <c r="AJ13" s="73" t="s">
        <v>157</v>
      </c>
      <c r="AK13" s="239"/>
      <c r="AL13" s="239"/>
      <c r="AM13" s="288"/>
      <c r="AN13" s="223"/>
      <c r="AO13" s="75" t="s">
        <v>170</v>
      </c>
      <c r="AP13" s="76">
        <v>0.2</v>
      </c>
      <c r="AQ13" s="77"/>
    </row>
    <row r="14" spans="1:57" ht="13.5" thickBot="1" x14ac:dyDescent="0.25">
      <c r="A14" s="215"/>
      <c r="B14" s="78" t="s">
        <v>171</v>
      </c>
      <c r="C14" s="79" t="s">
        <v>172</v>
      </c>
      <c r="D14" s="79" t="s">
        <v>171</v>
      </c>
      <c r="E14" s="79" t="s">
        <v>172</v>
      </c>
      <c r="F14" s="79" t="s">
        <v>171</v>
      </c>
      <c r="G14" s="79" t="s">
        <v>172</v>
      </c>
      <c r="H14" s="79" t="s">
        <v>171</v>
      </c>
      <c r="I14" s="79" t="s">
        <v>172</v>
      </c>
      <c r="J14" s="79" t="s">
        <v>154</v>
      </c>
      <c r="K14" s="79" t="s">
        <v>172</v>
      </c>
      <c r="L14" s="237"/>
      <c r="M14" s="237"/>
      <c r="N14" s="80" t="s">
        <v>154</v>
      </c>
      <c r="O14" s="80" t="s">
        <v>172</v>
      </c>
      <c r="P14" s="80" t="s">
        <v>154</v>
      </c>
      <c r="Q14" s="80" t="s">
        <v>172</v>
      </c>
      <c r="R14" s="80" t="s">
        <v>154</v>
      </c>
      <c r="S14" s="80" t="s">
        <v>172</v>
      </c>
      <c r="T14" s="262"/>
      <c r="U14" s="265"/>
      <c r="V14" s="81" t="s">
        <v>172</v>
      </c>
      <c r="W14" s="81" t="s">
        <v>172</v>
      </c>
      <c r="X14" s="81" t="s">
        <v>172</v>
      </c>
      <c r="Y14" s="81" t="s">
        <v>172</v>
      </c>
      <c r="Z14" s="81" t="s">
        <v>172</v>
      </c>
      <c r="AA14" s="81" t="s">
        <v>172</v>
      </c>
      <c r="AB14" s="81" t="s">
        <v>172</v>
      </c>
      <c r="AC14" s="81" t="s">
        <v>172</v>
      </c>
      <c r="AD14" s="81" t="s">
        <v>172</v>
      </c>
      <c r="AE14" s="81" t="s">
        <v>172</v>
      </c>
      <c r="AF14" s="81" t="s">
        <v>172</v>
      </c>
      <c r="AG14" s="81" t="s">
        <v>154</v>
      </c>
      <c r="AH14" s="81" t="s">
        <v>172</v>
      </c>
      <c r="AI14" s="81" t="s">
        <v>154</v>
      </c>
      <c r="AJ14" s="81" t="s">
        <v>172</v>
      </c>
      <c r="AK14" s="241"/>
      <c r="AL14" s="241"/>
      <c r="AM14" s="82"/>
      <c r="AN14" s="224"/>
      <c r="AO14" s="83"/>
      <c r="AP14" s="83"/>
      <c r="AQ14" s="84"/>
    </row>
    <row r="15" spans="1:57" ht="15.75" x14ac:dyDescent="0.25">
      <c r="A15" s="85" t="s">
        <v>199</v>
      </c>
      <c r="B15" s="86">
        <v>0</v>
      </c>
      <c r="C15" s="87">
        <f t="shared" ref="C15:C49" si="0">+$B$10*B15/$B$11</f>
        <v>0</v>
      </c>
      <c r="D15" s="86">
        <v>0</v>
      </c>
      <c r="E15" s="87" t="str">
        <f>IF(($D$11=0),"0 ",+$D$10*D15/$D$11)</f>
        <v xml:space="preserve">0 </v>
      </c>
      <c r="F15" s="86">
        <v>0</v>
      </c>
      <c r="G15" s="87" t="str">
        <f>IF(($F$11=0),"0 ",+$F$10*F15/$F$11)</f>
        <v xml:space="preserve">0 </v>
      </c>
      <c r="H15" s="100">
        <v>0</v>
      </c>
      <c r="I15" s="87">
        <f t="shared" ref="I15:I49" si="1">+$H$10*H15/$H$11</f>
        <v>0</v>
      </c>
      <c r="J15" s="88">
        <v>0</v>
      </c>
      <c r="K15" s="87">
        <f>IF(($J$11=0),"0",+$J$10*J15/$J$11)</f>
        <v>0</v>
      </c>
      <c r="L15" s="87">
        <f>+C15+E15+G15+I15+K15</f>
        <v>0</v>
      </c>
      <c r="M15" s="89" t="str">
        <f>IF(L15&gt;=6,"ALTO IMPACTO","BAJO IMPACTO")</f>
        <v>BAJO IMPACTO</v>
      </c>
      <c r="N15" s="90">
        <v>0</v>
      </c>
      <c r="O15" s="87">
        <f>IF(($N$11=0),"0",+$N$10*N15/$N$11)</f>
        <v>0</v>
      </c>
      <c r="P15" s="90">
        <v>0</v>
      </c>
      <c r="Q15" s="87" t="str">
        <f>IF(($P$11=0),"0",+$P$10*P15/$P$11)</f>
        <v>0</v>
      </c>
      <c r="R15" s="90">
        <v>0</v>
      </c>
      <c r="S15" s="87">
        <f>IF(($R$11=0),"0",+$R$10*R15/$R$11)</f>
        <v>0</v>
      </c>
      <c r="T15" s="87">
        <f>+O15+Q15+S15</f>
        <v>0</v>
      </c>
      <c r="U15" s="91" t="str">
        <f>IF(T15&gt;=4,"ALTO IMPACTO","BAJO IMPACTO")</f>
        <v>BAJO IMPACTO</v>
      </c>
      <c r="V15" s="90">
        <v>0</v>
      </c>
      <c r="W15" s="90">
        <v>0</v>
      </c>
      <c r="X15" s="90">
        <v>0</v>
      </c>
      <c r="Y15" s="90">
        <v>1</v>
      </c>
      <c r="Z15" s="90">
        <v>1</v>
      </c>
      <c r="AA15" s="90">
        <v>0</v>
      </c>
      <c r="AB15" s="90">
        <v>0</v>
      </c>
      <c r="AC15" s="90">
        <v>0</v>
      </c>
      <c r="AD15" s="90">
        <v>0</v>
      </c>
      <c r="AE15" s="90">
        <v>3</v>
      </c>
      <c r="AF15" s="90">
        <v>0</v>
      </c>
      <c r="AG15" s="90">
        <v>0</v>
      </c>
      <c r="AH15" s="87" t="str">
        <f>IF(($AG$11=0),"0",+$AG$10*AG15/$AG$11)</f>
        <v>0</v>
      </c>
      <c r="AI15" s="90">
        <v>0</v>
      </c>
      <c r="AJ15" s="87">
        <f>IF(($AI$11=0),"0",+$AI$10*AI15/$AI$11)</f>
        <v>0</v>
      </c>
      <c r="AK15" s="92">
        <f t="shared" ref="AK15:AK49" si="2">V15+W15+X15+Y15+Z15+AA15+AB15+AC15+AD15+AE15+AF15+AH15+AJ15</f>
        <v>5</v>
      </c>
      <c r="AL15" s="93" t="str">
        <f>IF(AK15&gt;=10,"ALTO IMPACTO","BAJO IMPACTO")</f>
        <v>BAJO IMPACTO</v>
      </c>
      <c r="AM15" s="94"/>
      <c r="AN15" s="87">
        <f>+C15+E15+G15+I15+K15+O15+Q15+S15+V15+W15+X15+Y15+Z15+AA15+AB15+AC15+AD15+AE15+AF15+AH15+AJ15</f>
        <v>5</v>
      </c>
      <c r="AO15" s="95">
        <f>+AN15*$AQ$9/$AP$9</f>
        <v>0.1111111111111111</v>
      </c>
      <c r="AP15" s="279" t="str">
        <f>IF(AO15&gt;=$AP$13,"ALTO IMPACTO","BAJO IMPACTO")</f>
        <v>BAJO IMPACTO</v>
      </c>
      <c r="AQ15" s="280"/>
      <c r="AR15" s="96"/>
    </row>
    <row r="16" spans="1:57" ht="15.75" x14ac:dyDescent="0.25">
      <c r="A16" s="85" t="s">
        <v>200</v>
      </c>
      <c r="B16" s="86">
        <v>585648439</v>
      </c>
      <c r="C16" s="87">
        <f t="shared" si="0"/>
        <v>1.7279818388314863</v>
      </c>
      <c r="D16" s="86">
        <v>0</v>
      </c>
      <c r="E16" s="87" t="str">
        <f t="shared" ref="E16:E49" si="3">IF(($D$11=0),"0 ",+$D$10*D16/$D$11)</f>
        <v xml:space="preserve">0 </v>
      </c>
      <c r="F16" s="86">
        <v>0</v>
      </c>
      <c r="G16" s="87" t="str">
        <f t="shared" ref="G16:G49" si="4">IF(($F$11=0),"0 ",+$F$10*F16/$F$11)</f>
        <v xml:space="preserve">0 </v>
      </c>
      <c r="H16" s="100">
        <v>109292668</v>
      </c>
      <c r="I16" s="87">
        <f t="shared" si="1"/>
        <v>1.4024674072234125</v>
      </c>
      <c r="J16" s="88">
        <v>39</v>
      </c>
      <c r="K16" s="87">
        <f t="shared" ref="K16:K49" si="5">IF(($J$11=0),"0",+$J$10*J16/$J$11)</f>
        <v>2.2674418604651163</v>
      </c>
      <c r="L16" s="87">
        <f t="shared" ref="L16:L49" si="6">+C16+E16+G16+I16+K16</f>
        <v>5.3978911065200155</v>
      </c>
      <c r="M16" s="97" t="str">
        <f t="shared" ref="M16:M49" si="7">IF(L16&gt;=6,"ALTO IMPACTO","BAJO IMPACTO")</f>
        <v>BAJO IMPACTO</v>
      </c>
      <c r="N16" s="90">
        <v>0</v>
      </c>
      <c r="O16" s="87">
        <f t="shared" ref="O16:O49" si="8">IF(($N$11=0),"0",+$N$10*N16/$N$11)</f>
        <v>0</v>
      </c>
      <c r="P16" s="90">
        <v>0</v>
      </c>
      <c r="Q16" s="87" t="str">
        <f t="shared" ref="Q16:Q49" si="9">IF(($P$11=0),"0",+$P$10*P16/$P$11)</f>
        <v>0</v>
      </c>
      <c r="R16" s="90">
        <v>0</v>
      </c>
      <c r="S16" s="87">
        <f t="shared" ref="S16:S49" si="10">IF(($R$11=0),"0",+$R$10*R16/$R$11)</f>
        <v>0</v>
      </c>
      <c r="T16" s="87">
        <f t="shared" ref="T16:T49" si="11">+O16+Q16+S16</f>
        <v>0</v>
      </c>
      <c r="U16" s="98" t="str">
        <f t="shared" ref="U16:U49" si="12">IF(T16&gt;=4,"ALTO IMPACTO","BAJO IMPACTO")</f>
        <v>BAJO IMPACTO</v>
      </c>
      <c r="V16" s="90">
        <v>3</v>
      </c>
      <c r="W16" s="90">
        <v>0</v>
      </c>
      <c r="X16" s="90">
        <v>0</v>
      </c>
      <c r="Y16" s="90">
        <v>1</v>
      </c>
      <c r="Z16" s="90">
        <v>1</v>
      </c>
      <c r="AA16" s="90">
        <v>3</v>
      </c>
      <c r="AB16" s="90">
        <v>0</v>
      </c>
      <c r="AC16" s="90">
        <v>3</v>
      </c>
      <c r="AD16" s="90">
        <v>3</v>
      </c>
      <c r="AE16" s="90">
        <v>0</v>
      </c>
      <c r="AF16" s="90">
        <v>0</v>
      </c>
      <c r="AG16" s="90"/>
      <c r="AH16" s="87" t="str">
        <f t="shared" ref="AH16:AH49" si="13">IF(($AG$11=0),"0",+$AG$10*AG16/$AG$11)</f>
        <v>0</v>
      </c>
      <c r="AI16" s="90">
        <v>1</v>
      </c>
      <c r="AJ16" s="87">
        <f t="shared" ref="AJ16:AJ49" si="14">IF(($AI$11=0),"0",+$AI$10*AI16/$AI$11)</f>
        <v>3</v>
      </c>
      <c r="AK16" s="92">
        <f t="shared" si="2"/>
        <v>17</v>
      </c>
      <c r="AL16" s="97" t="str">
        <f t="shared" ref="AL16:AL48" si="15">IF(AK16&gt;=10,"ALTO IMPACTO","BAJO IMPACTO")</f>
        <v>ALTO IMPACTO</v>
      </c>
      <c r="AM16" s="94"/>
      <c r="AN16" s="87">
        <f t="shared" ref="AN16:AN49" si="16">+C16+E16+G16+I16+K16+O16+Q16+S16+V16+W16+X16+Y16+Z16+AA16+AB16+AC16+AD16+AE16+AF16+AH16+AJ16</f>
        <v>22.397891106520014</v>
      </c>
      <c r="AO16" s="95">
        <f t="shared" ref="AO16:AO49" si="17">+AN16*$AQ$9/$AP$9</f>
        <v>0.49773091347822251</v>
      </c>
      <c r="AP16" s="276" t="str">
        <f t="shared" ref="AP16:AP49" si="18">IF(AO16&gt;=$AP$13,"ALTO IMPACTO","BAJO IMPACTO")</f>
        <v>ALTO IMPACTO</v>
      </c>
      <c r="AQ16" s="277"/>
      <c r="BB16">
        <v>0</v>
      </c>
      <c r="BC16">
        <v>0</v>
      </c>
      <c r="BD16">
        <v>0</v>
      </c>
      <c r="BE16">
        <v>0</v>
      </c>
    </row>
    <row r="17" spans="1:57" ht="15.75" x14ac:dyDescent="0.25">
      <c r="A17" s="85" t="s">
        <v>201</v>
      </c>
      <c r="B17" s="86">
        <v>0</v>
      </c>
      <c r="C17" s="87">
        <f t="shared" si="0"/>
        <v>0</v>
      </c>
      <c r="D17" s="86">
        <v>0</v>
      </c>
      <c r="E17" s="87" t="str">
        <f t="shared" si="3"/>
        <v xml:space="preserve">0 </v>
      </c>
      <c r="F17" s="86">
        <v>0</v>
      </c>
      <c r="G17" s="87" t="str">
        <f t="shared" si="4"/>
        <v xml:space="preserve">0 </v>
      </c>
      <c r="H17" s="100">
        <v>0</v>
      </c>
      <c r="I17" s="87">
        <f t="shared" si="1"/>
        <v>0</v>
      </c>
      <c r="J17" s="88">
        <v>0</v>
      </c>
      <c r="K17" s="87">
        <f t="shared" si="5"/>
        <v>0</v>
      </c>
      <c r="L17" s="87">
        <f t="shared" si="6"/>
        <v>0</v>
      </c>
      <c r="M17" s="97" t="str">
        <f t="shared" si="7"/>
        <v>BAJO IMPACTO</v>
      </c>
      <c r="N17" s="90">
        <v>0</v>
      </c>
      <c r="O17" s="87">
        <f t="shared" si="8"/>
        <v>0</v>
      </c>
      <c r="P17" s="90">
        <v>0</v>
      </c>
      <c r="Q17" s="87" t="str">
        <f t="shared" si="9"/>
        <v>0</v>
      </c>
      <c r="R17" s="90">
        <v>0</v>
      </c>
      <c r="S17" s="87">
        <f t="shared" si="10"/>
        <v>0</v>
      </c>
      <c r="T17" s="87">
        <f t="shared" si="11"/>
        <v>0</v>
      </c>
      <c r="U17" s="98" t="str">
        <f t="shared" si="12"/>
        <v>BAJO IMPACTO</v>
      </c>
      <c r="V17" s="90">
        <v>0</v>
      </c>
      <c r="W17" s="90">
        <v>0</v>
      </c>
      <c r="X17" s="90">
        <v>3</v>
      </c>
      <c r="Y17" s="90">
        <v>3</v>
      </c>
      <c r="Z17" s="90">
        <v>3</v>
      </c>
      <c r="AA17" s="90">
        <v>5</v>
      </c>
      <c r="AB17" s="90">
        <v>0</v>
      </c>
      <c r="AC17" s="90">
        <v>5</v>
      </c>
      <c r="AD17" s="90">
        <v>5</v>
      </c>
      <c r="AE17" s="90">
        <v>0</v>
      </c>
      <c r="AF17" s="90">
        <v>0</v>
      </c>
      <c r="AG17" s="90"/>
      <c r="AH17" s="87" t="str">
        <f t="shared" si="13"/>
        <v>0</v>
      </c>
      <c r="AI17" s="90"/>
      <c r="AJ17" s="87">
        <f t="shared" si="14"/>
        <v>0</v>
      </c>
      <c r="AK17" s="92">
        <f t="shared" si="2"/>
        <v>24</v>
      </c>
      <c r="AL17" s="97" t="str">
        <f t="shared" si="15"/>
        <v>ALTO IMPACTO</v>
      </c>
      <c r="AM17" s="94"/>
      <c r="AN17" s="87">
        <f t="shared" si="16"/>
        <v>24</v>
      </c>
      <c r="AO17" s="95">
        <f t="shared" si="17"/>
        <v>0.53333333333333333</v>
      </c>
      <c r="AP17" s="276" t="str">
        <f t="shared" si="18"/>
        <v>ALTO IMPACTO</v>
      </c>
      <c r="AQ17" s="277"/>
      <c r="BB17">
        <v>3</v>
      </c>
      <c r="BC17">
        <v>5</v>
      </c>
      <c r="BD17">
        <v>3</v>
      </c>
      <c r="BE17">
        <v>1</v>
      </c>
    </row>
    <row r="18" spans="1:57" ht="15.75" x14ac:dyDescent="0.25">
      <c r="A18" s="85" t="s">
        <v>202</v>
      </c>
      <c r="B18" s="86">
        <v>476841509</v>
      </c>
      <c r="C18" s="87">
        <f t="shared" si="0"/>
        <v>1.4069421391439936</v>
      </c>
      <c r="D18" s="86">
        <v>0</v>
      </c>
      <c r="E18" s="87" t="str">
        <f t="shared" si="3"/>
        <v xml:space="preserve">0 </v>
      </c>
      <c r="F18" s="86">
        <v>0</v>
      </c>
      <c r="G18" s="87" t="str">
        <f t="shared" si="4"/>
        <v xml:space="preserve">0 </v>
      </c>
      <c r="H18" s="100">
        <v>38384400</v>
      </c>
      <c r="I18" s="87">
        <f t="shared" si="1"/>
        <v>0.4925570116544904</v>
      </c>
      <c r="J18" s="88">
        <v>2</v>
      </c>
      <c r="K18" s="87">
        <f t="shared" si="5"/>
        <v>0.11627906976744186</v>
      </c>
      <c r="L18" s="87">
        <f t="shared" si="6"/>
        <v>2.015778220565926</v>
      </c>
      <c r="M18" s="97" t="str">
        <f t="shared" si="7"/>
        <v>BAJO IMPACTO</v>
      </c>
      <c r="N18" s="90">
        <v>0</v>
      </c>
      <c r="O18" s="87">
        <f t="shared" si="8"/>
        <v>0</v>
      </c>
      <c r="P18" s="90">
        <v>0</v>
      </c>
      <c r="Q18" s="87" t="str">
        <f t="shared" si="9"/>
        <v>0</v>
      </c>
      <c r="R18" s="90">
        <v>0</v>
      </c>
      <c r="S18" s="87">
        <f t="shared" si="10"/>
        <v>0</v>
      </c>
      <c r="T18" s="87">
        <f t="shared" si="11"/>
        <v>0</v>
      </c>
      <c r="U18" s="98" t="str">
        <f t="shared" si="12"/>
        <v>BAJO IMPACTO</v>
      </c>
      <c r="V18" s="90">
        <v>0</v>
      </c>
      <c r="W18" s="90">
        <v>5</v>
      </c>
      <c r="X18" s="90">
        <v>3</v>
      </c>
      <c r="Y18" s="90">
        <v>1</v>
      </c>
      <c r="Z18" s="90">
        <v>1</v>
      </c>
      <c r="AA18" s="90">
        <v>0</v>
      </c>
      <c r="AB18" s="90">
        <v>3</v>
      </c>
      <c r="AC18" s="90">
        <v>3</v>
      </c>
      <c r="AD18" s="90">
        <v>0</v>
      </c>
      <c r="AE18" s="90">
        <v>1</v>
      </c>
      <c r="AF18" s="90">
        <v>3</v>
      </c>
      <c r="AG18" s="90"/>
      <c r="AH18" s="87" t="str">
        <f t="shared" si="13"/>
        <v>0</v>
      </c>
      <c r="AI18" s="90"/>
      <c r="AJ18" s="87">
        <f t="shared" si="14"/>
        <v>0</v>
      </c>
      <c r="AK18" s="92">
        <f t="shared" si="2"/>
        <v>20</v>
      </c>
      <c r="AL18" s="97" t="str">
        <f t="shared" si="15"/>
        <v>ALTO IMPACTO</v>
      </c>
      <c r="AM18" s="94"/>
      <c r="AN18" s="87">
        <f t="shared" si="16"/>
        <v>22.015778220565927</v>
      </c>
      <c r="AO18" s="95">
        <f t="shared" si="17"/>
        <v>0.48923951601257615</v>
      </c>
      <c r="AP18" s="276" t="str">
        <f t="shared" si="18"/>
        <v>ALTO IMPACTO</v>
      </c>
      <c r="AQ18" s="277"/>
      <c r="BB18">
        <v>5</v>
      </c>
      <c r="BD18">
        <v>5</v>
      </c>
      <c r="BE18">
        <v>3</v>
      </c>
    </row>
    <row r="19" spans="1:57" ht="15.75" x14ac:dyDescent="0.25">
      <c r="A19" s="85" t="s">
        <v>203</v>
      </c>
      <c r="B19" s="86">
        <v>150722000</v>
      </c>
      <c r="C19" s="87">
        <f t="shared" si="0"/>
        <v>0.4447119831089642</v>
      </c>
      <c r="D19" s="86">
        <v>0</v>
      </c>
      <c r="E19" s="87" t="str">
        <f t="shared" si="3"/>
        <v xml:space="preserve">0 </v>
      </c>
      <c r="F19" s="86">
        <v>0</v>
      </c>
      <c r="G19" s="87" t="str">
        <f t="shared" si="4"/>
        <v xml:space="preserve">0 </v>
      </c>
      <c r="H19" s="100">
        <v>0</v>
      </c>
      <c r="I19" s="87">
        <f t="shared" si="1"/>
        <v>0</v>
      </c>
      <c r="J19" s="88">
        <v>0</v>
      </c>
      <c r="K19" s="87">
        <f t="shared" si="5"/>
        <v>0</v>
      </c>
      <c r="L19" s="87">
        <f t="shared" si="6"/>
        <v>0.4447119831089642</v>
      </c>
      <c r="M19" s="97" t="str">
        <f t="shared" si="7"/>
        <v>BAJO IMPACTO</v>
      </c>
      <c r="N19" s="90">
        <v>0</v>
      </c>
      <c r="O19" s="87">
        <f t="shared" si="8"/>
        <v>0</v>
      </c>
      <c r="P19" s="90">
        <v>0</v>
      </c>
      <c r="Q19" s="87" t="str">
        <f t="shared" si="9"/>
        <v>0</v>
      </c>
      <c r="R19" s="90">
        <v>0</v>
      </c>
      <c r="S19" s="87">
        <f t="shared" si="10"/>
        <v>0</v>
      </c>
      <c r="T19" s="87">
        <f t="shared" si="11"/>
        <v>0</v>
      </c>
      <c r="U19" s="98" t="str">
        <f t="shared" si="12"/>
        <v>BAJO IMPACTO</v>
      </c>
      <c r="V19" s="90">
        <v>5</v>
      </c>
      <c r="W19" s="90">
        <v>0</v>
      </c>
      <c r="X19" s="90">
        <v>3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/>
      <c r="AH19" s="87" t="str">
        <f t="shared" si="13"/>
        <v>0</v>
      </c>
      <c r="AI19" s="90"/>
      <c r="AJ19" s="87">
        <f t="shared" si="14"/>
        <v>0</v>
      </c>
      <c r="AK19" s="92">
        <f t="shared" si="2"/>
        <v>8</v>
      </c>
      <c r="AL19" s="97" t="str">
        <f t="shared" si="15"/>
        <v>BAJO IMPACTO</v>
      </c>
      <c r="AM19" s="94"/>
      <c r="AN19" s="87">
        <f t="shared" si="16"/>
        <v>8.444711983108963</v>
      </c>
      <c r="AO19" s="95">
        <f t="shared" si="17"/>
        <v>0.1876602662913103</v>
      </c>
      <c r="AP19" s="276" t="str">
        <f t="shared" si="18"/>
        <v>BAJO IMPACTO</v>
      </c>
      <c r="AQ19" s="277"/>
    </row>
    <row r="20" spans="1:57" ht="15.75" x14ac:dyDescent="0.25">
      <c r="A20" s="85" t="s">
        <v>204</v>
      </c>
      <c r="B20" s="86">
        <v>219462783</v>
      </c>
      <c r="C20" s="87">
        <f t="shared" si="0"/>
        <v>0.64753472914731947</v>
      </c>
      <c r="D20" s="86">
        <v>0</v>
      </c>
      <c r="E20" s="87" t="str">
        <f t="shared" si="3"/>
        <v xml:space="preserve">0 </v>
      </c>
      <c r="F20" s="86">
        <v>0</v>
      </c>
      <c r="G20" s="87" t="str">
        <f t="shared" si="4"/>
        <v xml:space="preserve">0 </v>
      </c>
      <c r="H20" s="100">
        <v>0</v>
      </c>
      <c r="I20" s="87">
        <f t="shared" si="1"/>
        <v>0</v>
      </c>
      <c r="J20" s="88">
        <v>0</v>
      </c>
      <c r="K20" s="87">
        <f t="shared" si="5"/>
        <v>0</v>
      </c>
      <c r="L20" s="87">
        <f t="shared" si="6"/>
        <v>0.64753472914731947</v>
      </c>
      <c r="M20" s="97" t="str">
        <f t="shared" si="7"/>
        <v>BAJO IMPACTO</v>
      </c>
      <c r="N20" s="90">
        <v>0</v>
      </c>
      <c r="O20" s="87">
        <f t="shared" si="8"/>
        <v>0</v>
      </c>
      <c r="P20" s="90">
        <v>0</v>
      </c>
      <c r="Q20" s="87" t="str">
        <f t="shared" si="9"/>
        <v>0</v>
      </c>
      <c r="R20" s="90">
        <v>0</v>
      </c>
      <c r="S20" s="87">
        <f t="shared" si="10"/>
        <v>0</v>
      </c>
      <c r="T20" s="87">
        <f t="shared" si="11"/>
        <v>0</v>
      </c>
      <c r="U20" s="98" t="str">
        <f t="shared" si="12"/>
        <v>BAJO IMPACTO</v>
      </c>
      <c r="V20" s="90">
        <v>0</v>
      </c>
      <c r="W20" s="90">
        <v>0</v>
      </c>
      <c r="X20" s="90">
        <v>3</v>
      </c>
      <c r="Y20" s="90">
        <v>0</v>
      </c>
      <c r="Z20" s="90">
        <v>1</v>
      </c>
      <c r="AA20" s="90">
        <v>3</v>
      </c>
      <c r="AB20" s="90">
        <v>0</v>
      </c>
      <c r="AC20" s="90">
        <v>0</v>
      </c>
      <c r="AD20" s="90">
        <v>0</v>
      </c>
      <c r="AE20" s="90">
        <v>0</v>
      </c>
      <c r="AF20" s="90">
        <v>0</v>
      </c>
      <c r="AG20" s="90"/>
      <c r="AH20" s="87" t="str">
        <f t="shared" si="13"/>
        <v>0</v>
      </c>
      <c r="AI20" s="90"/>
      <c r="AJ20" s="87">
        <f t="shared" si="14"/>
        <v>0</v>
      </c>
      <c r="AK20" s="92">
        <f t="shared" si="2"/>
        <v>7</v>
      </c>
      <c r="AL20" s="97" t="str">
        <f t="shared" si="15"/>
        <v>BAJO IMPACTO</v>
      </c>
      <c r="AM20" s="94"/>
      <c r="AN20" s="87">
        <f t="shared" si="16"/>
        <v>7.6475347291473197</v>
      </c>
      <c r="AO20" s="95">
        <f t="shared" si="17"/>
        <v>0.16994521620327377</v>
      </c>
      <c r="AP20" s="276" t="str">
        <f t="shared" si="18"/>
        <v>BAJO IMPACTO</v>
      </c>
      <c r="AQ20" s="277"/>
    </row>
    <row r="21" spans="1:57" ht="15.75" x14ac:dyDescent="0.25">
      <c r="A21" s="85" t="s">
        <v>205</v>
      </c>
      <c r="B21" s="86">
        <v>126468870</v>
      </c>
      <c r="C21" s="87">
        <f t="shared" si="0"/>
        <v>0.37315204136920815</v>
      </c>
      <c r="D21" s="86">
        <v>0</v>
      </c>
      <c r="E21" s="87" t="str">
        <f t="shared" si="3"/>
        <v xml:space="preserve">0 </v>
      </c>
      <c r="F21" s="86">
        <v>0</v>
      </c>
      <c r="G21" s="87" t="str">
        <f t="shared" si="4"/>
        <v xml:space="preserve">0 </v>
      </c>
      <c r="H21" s="100">
        <v>0</v>
      </c>
      <c r="I21" s="87">
        <f t="shared" si="1"/>
        <v>0</v>
      </c>
      <c r="J21" s="88">
        <v>0</v>
      </c>
      <c r="K21" s="87">
        <f t="shared" si="5"/>
        <v>0</v>
      </c>
      <c r="L21" s="87">
        <f t="shared" si="6"/>
        <v>0.37315204136920815</v>
      </c>
      <c r="M21" s="97" t="str">
        <f t="shared" si="7"/>
        <v>BAJO IMPACTO</v>
      </c>
      <c r="N21" s="90">
        <v>0</v>
      </c>
      <c r="O21" s="87">
        <f t="shared" si="8"/>
        <v>0</v>
      </c>
      <c r="P21" s="90">
        <v>0</v>
      </c>
      <c r="Q21" s="87" t="str">
        <f t="shared" si="9"/>
        <v>0</v>
      </c>
      <c r="R21" s="90">
        <v>0</v>
      </c>
      <c r="S21" s="87">
        <f t="shared" si="10"/>
        <v>0</v>
      </c>
      <c r="T21" s="87">
        <f t="shared" si="11"/>
        <v>0</v>
      </c>
      <c r="U21" s="98" t="str">
        <f t="shared" si="12"/>
        <v>BAJO IMPACTO</v>
      </c>
      <c r="V21" s="90">
        <v>0</v>
      </c>
      <c r="W21" s="90">
        <v>0</v>
      </c>
      <c r="X21" s="90">
        <v>0</v>
      </c>
      <c r="Y21" s="90">
        <v>0</v>
      </c>
      <c r="Z21" s="90">
        <v>1</v>
      </c>
      <c r="AA21" s="90">
        <v>0</v>
      </c>
      <c r="AB21" s="90">
        <v>0</v>
      </c>
      <c r="AC21" s="90">
        <v>0</v>
      </c>
      <c r="AD21" s="90">
        <v>0</v>
      </c>
      <c r="AE21" s="90">
        <v>0</v>
      </c>
      <c r="AF21" s="90">
        <v>0</v>
      </c>
      <c r="AG21" s="90"/>
      <c r="AH21" s="87" t="str">
        <f t="shared" si="13"/>
        <v>0</v>
      </c>
      <c r="AI21" s="90"/>
      <c r="AJ21" s="87">
        <f t="shared" si="14"/>
        <v>0</v>
      </c>
      <c r="AK21" s="92">
        <f t="shared" si="2"/>
        <v>1</v>
      </c>
      <c r="AL21" s="97" t="str">
        <f t="shared" si="15"/>
        <v>BAJO IMPACTO</v>
      </c>
      <c r="AM21" s="94"/>
      <c r="AN21" s="87">
        <f t="shared" si="16"/>
        <v>1.3731520413692082</v>
      </c>
      <c r="AO21" s="95">
        <f t="shared" si="17"/>
        <v>3.0514489808204627E-2</v>
      </c>
      <c r="AP21" s="276" t="str">
        <f t="shared" si="18"/>
        <v>BAJO IMPACTO</v>
      </c>
      <c r="AQ21" s="277"/>
    </row>
    <row r="22" spans="1:57" ht="15.75" x14ac:dyDescent="0.25">
      <c r="A22" s="85" t="s">
        <v>206</v>
      </c>
      <c r="B22" s="86">
        <v>1482268691</v>
      </c>
      <c r="C22" s="87">
        <f t="shared" si="0"/>
        <v>4.3734998810720302</v>
      </c>
      <c r="D22" s="86">
        <v>0</v>
      </c>
      <c r="E22" s="87" t="str">
        <f t="shared" si="3"/>
        <v xml:space="preserve">0 </v>
      </c>
      <c r="F22" s="86">
        <v>0</v>
      </c>
      <c r="G22" s="87" t="str">
        <f t="shared" si="4"/>
        <v xml:space="preserve">0 </v>
      </c>
      <c r="H22" s="100">
        <v>432891170</v>
      </c>
      <c r="I22" s="87">
        <f t="shared" si="1"/>
        <v>5.5549541237277644</v>
      </c>
      <c r="J22" s="88">
        <v>86</v>
      </c>
      <c r="K22" s="87">
        <f t="shared" si="5"/>
        <v>5</v>
      </c>
      <c r="L22" s="87">
        <f t="shared" si="6"/>
        <v>14.928454004799795</v>
      </c>
      <c r="M22" s="97" t="str">
        <f t="shared" si="7"/>
        <v>ALTO IMPACTO</v>
      </c>
      <c r="N22" s="90">
        <v>0</v>
      </c>
      <c r="O22" s="87">
        <f t="shared" si="8"/>
        <v>0</v>
      </c>
      <c r="P22" s="90">
        <v>0</v>
      </c>
      <c r="Q22" s="87" t="str">
        <f t="shared" si="9"/>
        <v>0</v>
      </c>
      <c r="R22" s="90">
        <v>0</v>
      </c>
      <c r="S22" s="87">
        <f t="shared" si="10"/>
        <v>0</v>
      </c>
      <c r="T22" s="87">
        <f t="shared" si="11"/>
        <v>0</v>
      </c>
      <c r="U22" s="98" t="str">
        <f t="shared" si="12"/>
        <v>BAJO IMPACTO</v>
      </c>
      <c r="V22" s="90">
        <v>3</v>
      </c>
      <c r="W22" s="90">
        <v>0</v>
      </c>
      <c r="X22" s="90">
        <v>0</v>
      </c>
      <c r="Y22" s="90">
        <v>1</v>
      </c>
      <c r="Z22" s="90">
        <v>0</v>
      </c>
      <c r="AA22" s="90">
        <v>0</v>
      </c>
      <c r="AB22" s="90">
        <v>0</v>
      </c>
      <c r="AC22" s="90">
        <v>0</v>
      </c>
      <c r="AD22" s="90">
        <v>0</v>
      </c>
      <c r="AE22" s="90">
        <v>0</v>
      </c>
      <c r="AF22" s="90">
        <v>0</v>
      </c>
      <c r="AG22" s="90"/>
      <c r="AH22" s="87" t="str">
        <f t="shared" si="13"/>
        <v>0</v>
      </c>
      <c r="AI22" s="90"/>
      <c r="AJ22" s="87">
        <f t="shared" si="14"/>
        <v>0</v>
      </c>
      <c r="AK22" s="92">
        <f t="shared" si="2"/>
        <v>4</v>
      </c>
      <c r="AL22" s="97" t="str">
        <f t="shared" si="15"/>
        <v>BAJO IMPACTO</v>
      </c>
      <c r="AM22" s="94"/>
      <c r="AN22" s="87">
        <f t="shared" si="16"/>
        <v>18.928454004799796</v>
      </c>
      <c r="AO22" s="95">
        <f t="shared" si="17"/>
        <v>0.42063231121777328</v>
      </c>
      <c r="AP22" s="276" t="str">
        <f t="shared" si="18"/>
        <v>ALTO IMPACTO</v>
      </c>
      <c r="AQ22" s="277"/>
    </row>
    <row r="23" spans="1:57" ht="15.75" x14ac:dyDescent="0.25">
      <c r="A23" s="85" t="s">
        <v>207</v>
      </c>
      <c r="B23" s="86">
        <v>263181031</v>
      </c>
      <c r="C23" s="87">
        <f t="shared" si="0"/>
        <v>0.77652736967842639</v>
      </c>
      <c r="D23" s="86">
        <v>0</v>
      </c>
      <c r="E23" s="87" t="str">
        <f t="shared" si="3"/>
        <v xml:space="preserve">0 </v>
      </c>
      <c r="F23" s="86">
        <v>0</v>
      </c>
      <c r="G23" s="87" t="str">
        <f t="shared" si="4"/>
        <v xml:space="preserve">0 </v>
      </c>
      <c r="H23" s="100">
        <v>0</v>
      </c>
      <c r="I23" s="87">
        <f t="shared" si="1"/>
        <v>0</v>
      </c>
      <c r="J23" s="88">
        <v>12</v>
      </c>
      <c r="K23" s="87">
        <f t="shared" si="5"/>
        <v>0.69767441860465118</v>
      </c>
      <c r="L23" s="87">
        <f t="shared" si="6"/>
        <v>1.4742017882830776</v>
      </c>
      <c r="M23" s="97" t="str">
        <f t="shared" si="7"/>
        <v>BAJO IMPACTO</v>
      </c>
      <c r="N23" s="90">
        <v>0</v>
      </c>
      <c r="O23" s="87">
        <f t="shared" si="8"/>
        <v>0</v>
      </c>
      <c r="P23" s="90">
        <v>0</v>
      </c>
      <c r="Q23" s="87" t="str">
        <f t="shared" si="9"/>
        <v>0</v>
      </c>
      <c r="R23" s="90">
        <v>0</v>
      </c>
      <c r="S23" s="87">
        <f t="shared" si="10"/>
        <v>0</v>
      </c>
      <c r="T23" s="87">
        <f t="shared" si="11"/>
        <v>0</v>
      </c>
      <c r="U23" s="98" t="str">
        <f t="shared" si="12"/>
        <v>BAJO IMPACTO</v>
      </c>
      <c r="V23" s="90">
        <v>0</v>
      </c>
      <c r="W23" s="90">
        <v>0</v>
      </c>
      <c r="X23" s="90">
        <v>0</v>
      </c>
      <c r="Y23" s="90">
        <v>1</v>
      </c>
      <c r="Z23" s="90">
        <v>3</v>
      </c>
      <c r="AA23" s="90">
        <v>0</v>
      </c>
      <c r="AB23" s="90">
        <v>1</v>
      </c>
      <c r="AC23" s="90">
        <v>0</v>
      </c>
      <c r="AD23" s="90">
        <v>0</v>
      </c>
      <c r="AE23" s="90">
        <v>1</v>
      </c>
      <c r="AF23" s="90">
        <v>1</v>
      </c>
      <c r="AG23" s="90"/>
      <c r="AH23" s="87" t="str">
        <f t="shared" si="13"/>
        <v>0</v>
      </c>
      <c r="AI23" s="90"/>
      <c r="AJ23" s="87">
        <f t="shared" si="14"/>
        <v>0</v>
      </c>
      <c r="AK23" s="92">
        <f t="shared" si="2"/>
        <v>7</v>
      </c>
      <c r="AL23" s="97" t="str">
        <f t="shared" si="15"/>
        <v>BAJO IMPACTO</v>
      </c>
      <c r="AM23" s="94"/>
      <c r="AN23" s="87">
        <f t="shared" si="16"/>
        <v>8.4742017882830787</v>
      </c>
      <c r="AO23" s="95">
        <f t="shared" si="17"/>
        <v>0.18831559529517952</v>
      </c>
      <c r="AP23" s="276" t="str">
        <f t="shared" si="18"/>
        <v>BAJO IMPACTO</v>
      </c>
      <c r="AQ23" s="277"/>
    </row>
    <row r="24" spans="1:57" ht="15.75" x14ac:dyDescent="0.25">
      <c r="A24" s="85" t="s">
        <v>208</v>
      </c>
      <c r="B24" s="86">
        <v>0</v>
      </c>
      <c r="C24" s="87">
        <f t="shared" si="0"/>
        <v>0</v>
      </c>
      <c r="D24" s="86">
        <v>0</v>
      </c>
      <c r="E24" s="87" t="str">
        <f t="shared" si="3"/>
        <v xml:space="preserve">0 </v>
      </c>
      <c r="F24" s="86">
        <v>0</v>
      </c>
      <c r="G24" s="87" t="str">
        <f t="shared" si="4"/>
        <v xml:space="preserve">0 </v>
      </c>
      <c r="H24" s="100">
        <v>0</v>
      </c>
      <c r="I24" s="87">
        <f t="shared" si="1"/>
        <v>0</v>
      </c>
      <c r="J24" s="88">
        <v>0</v>
      </c>
      <c r="K24" s="87">
        <f t="shared" si="5"/>
        <v>0</v>
      </c>
      <c r="L24" s="87">
        <f t="shared" si="6"/>
        <v>0</v>
      </c>
      <c r="M24" s="97" t="str">
        <f t="shared" si="7"/>
        <v>BAJO IMPACTO</v>
      </c>
      <c r="N24" s="90">
        <v>0</v>
      </c>
      <c r="O24" s="87">
        <f t="shared" si="8"/>
        <v>0</v>
      </c>
      <c r="P24" s="90">
        <v>0</v>
      </c>
      <c r="Q24" s="87" t="str">
        <f t="shared" si="9"/>
        <v>0</v>
      </c>
      <c r="R24" s="90">
        <v>0</v>
      </c>
      <c r="S24" s="87">
        <f t="shared" si="10"/>
        <v>0</v>
      </c>
      <c r="T24" s="87">
        <f t="shared" si="11"/>
        <v>0</v>
      </c>
      <c r="U24" s="98" t="str">
        <f t="shared" si="12"/>
        <v>BAJO IMPACTO</v>
      </c>
      <c r="V24" s="90">
        <v>5</v>
      </c>
      <c r="W24" s="90">
        <v>5</v>
      </c>
      <c r="X24" s="90">
        <v>5</v>
      </c>
      <c r="Y24" s="90">
        <v>3</v>
      </c>
      <c r="Z24" s="90">
        <v>3</v>
      </c>
      <c r="AA24" s="90">
        <v>5</v>
      </c>
      <c r="AB24" s="90">
        <v>3</v>
      </c>
      <c r="AC24" s="90">
        <v>5</v>
      </c>
      <c r="AD24" s="90">
        <v>5</v>
      </c>
      <c r="AE24" s="90">
        <v>3</v>
      </c>
      <c r="AF24" s="90">
        <v>3</v>
      </c>
      <c r="AG24" s="90"/>
      <c r="AH24" s="87" t="str">
        <f t="shared" si="13"/>
        <v>0</v>
      </c>
      <c r="AI24" s="90"/>
      <c r="AJ24" s="87">
        <f t="shared" si="14"/>
        <v>0</v>
      </c>
      <c r="AK24" s="92">
        <f t="shared" si="2"/>
        <v>45</v>
      </c>
      <c r="AL24" s="97" t="str">
        <f t="shared" si="15"/>
        <v>ALTO IMPACTO</v>
      </c>
      <c r="AM24" s="94"/>
      <c r="AN24" s="87">
        <f t="shared" si="16"/>
        <v>45</v>
      </c>
      <c r="AO24" s="95">
        <f t="shared" si="17"/>
        <v>1</v>
      </c>
      <c r="AP24" s="276" t="str">
        <f t="shared" si="18"/>
        <v>ALTO IMPACTO</v>
      </c>
      <c r="AQ24" s="277"/>
    </row>
    <row r="25" spans="1:57" ht="15.75" x14ac:dyDescent="0.25">
      <c r="A25" s="85" t="s">
        <v>209</v>
      </c>
      <c r="B25" s="86">
        <v>657654690</v>
      </c>
      <c r="C25" s="87">
        <f t="shared" si="0"/>
        <v>1.940439493841716</v>
      </c>
      <c r="D25" s="86">
        <v>0</v>
      </c>
      <c r="E25" s="87" t="str">
        <f t="shared" si="3"/>
        <v xml:space="preserve">0 </v>
      </c>
      <c r="F25" s="86">
        <v>0</v>
      </c>
      <c r="G25" s="87" t="str">
        <f t="shared" si="4"/>
        <v xml:space="preserve">0 </v>
      </c>
      <c r="H25" s="100">
        <v>0</v>
      </c>
      <c r="I25" s="87">
        <f t="shared" si="1"/>
        <v>0</v>
      </c>
      <c r="J25" s="88">
        <v>0</v>
      </c>
      <c r="K25" s="87">
        <f t="shared" si="5"/>
        <v>0</v>
      </c>
      <c r="L25" s="87">
        <f t="shared" si="6"/>
        <v>1.940439493841716</v>
      </c>
      <c r="M25" s="97" t="str">
        <f t="shared" si="7"/>
        <v>BAJO IMPACTO</v>
      </c>
      <c r="N25" s="90">
        <v>0</v>
      </c>
      <c r="O25" s="87">
        <f t="shared" si="8"/>
        <v>0</v>
      </c>
      <c r="P25" s="90">
        <v>0</v>
      </c>
      <c r="Q25" s="87" t="str">
        <f t="shared" si="9"/>
        <v>0</v>
      </c>
      <c r="R25" s="90">
        <v>0</v>
      </c>
      <c r="S25" s="87">
        <f t="shared" si="10"/>
        <v>0</v>
      </c>
      <c r="T25" s="87">
        <f t="shared" si="11"/>
        <v>0</v>
      </c>
      <c r="U25" s="98" t="str">
        <f t="shared" si="12"/>
        <v>BAJO IMPACTO</v>
      </c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87" t="str">
        <f t="shared" si="13"/>
        <v>0</v>
      </c>
      <c r="AI25" s="90"/>
      <c r="AJ25" s="87">
        <f t="shared" si="14"/>
        <v>0</v>
      </c>
      <c r="AK25" s="92">
        <f t="shared" si="2"/>
        <v>0</v>
      </c>
      <c r="AL25" s="97" t="str">
        <f t="shared" si="15"/>
        <v>BAJO IMPACTO</v>
      </c>
      <c r="AM25" s="94"/>
      <c r="AN25" s="87">
        <f t="shared" si="16"/>
        <v>1.940439493841716</v>
      </c>
      <c r="AO25" s="95">
        <f t="shared" si="17"/>
        <v>4.3120877640927022E-2</v>
      </c>
      <c r="AP25" s="276" t="str">
        <f t="shared" si="18"/>
        <v>BAJO IMPACTO</v>
      </c>
      <c r="AQ25" s="277"/>
    </row>
    <row r="26" spans="1:57" ht="15.75" x14ac:dyDescent="0.25">
      <c r="A26" s="85" t="s">
        <v>210</v>
      </c>
      <c r="B26" s="86">
        <v>117361000</v>
      </c>
      <c r="C26" s="87">
        <f t="shared" si="0"/>
        <v>0.34627886472877983</v>
      </c>
      <c r="D26" s="86">
        <v>0</v>
      </c>
      <c r="E26" s="87" t="str">
        <f t="shared" si="3"/>
        <v xml:space="preserve">0 </v>
      </c>
      <c r="F26" s="86">
        <v>0</v>
      </c>
      <c r="G26" s="87" t="str">
        <f t="shared" si="4"/>
        <v xml:space="preserve">0 </v>
      </c>
      <c r="H26" s="100">
        <v>0</v>
      </c>
      <c r="I26" s="87">
        <f t="shared" si="1"/>
        <v>0</v>
      </c>
      <c r="J26" s="88">
        <v>0</v>
      </c>
      <c r="K26" s="87">
        <f t="shared" si="5"/>
        <v>0</v>
      </c>
      <c r="L26" s="87">
        <f t="shared" si="6"/>
        <v>0.34627886472877983</v>
      </c>
      <c r="M26" s="97" t="str">
        <f t="shared" si="7"/>
        <v>BAJO IMPACTO</v>
      </c>
      <c r="N26" s="90">
        <v>0</v>
      </c>
      <c r="O26" s="87">
        <f t="shared" si="8"/>
        <v>0</v>
      </c>
      <c r="P26" s="90">
        <v>0</v>
      </c>
      <c r="Q26" s="87" t="str">
        <f t="shared" si="9"/>
        <v>0</v>
      </c>
      <c r="R26" s="90">
        <v>0</v>
      </c>
      <c r="S26" s="87">
        <f t="shared" si="10"/>
        <v>0</v>
      </c>
      <c r="T26" s="87">
        <f t="shared" si="11"/>
        <v>0</v>
      </c>
      <c r="U26" s="98" t="str">
        <f t="shared" si="12"/>
        <v>BAJO IMPACTO</v>
      </c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87" t="str">
        <f t="shared" si="13"/>
        <v>0</v>
      </c>
      <c r="AI26" s="90"/>
      <c r="AJ26" s="87">
        <f t="shared" si="14"/>
        <v>0</v>
      </c>
      <c r="AK26" s="92">
        <f t="shared" si="2"/>
        <v>0</v>
      </c>
      <c r="AL26" s="97" t="str">
        <f t="shared" si="15"/>
        <v>BAJO IMPACTO</v>
      </c>
      <c r="AM26" s="94"/>
      <c r="AN26" s="87">
        <f t="shared" si="16"/>
        <v>0.34627886472877983</v>
      </c>
      <c r="AO26" s="95">
        <f t="shared" si="17"/>
        <v>7.6950858828617741E-3</v>
      </c>
      <c r="AP26" s="276" t="str">
        <f t="shared" si="18"/>
        <v>BAJO IMPACTO</v>
      </c>
      <c r="AQ26" s="277"/>
    </row>
    <row r="27" spans="1:57" ht="15.75" x14ac:dyDescent="0.25">
      <c r="A27" s="85" t="s">
        <v>211</v>
      </c>
      <c r="B27" s="86">
        <v>0</v>
      </c>
      <c r="C27" s="87">
        <f t="shared" si="0"/>
        <v>0</v>
      </c>
      <c r="D27" s="86">
        <v>0</v>
      </c>
      <c r="E27" s="87" t="str">
        <f t="shared" si="3"/>
        <v xml:space="preserve">0 </v>
      </c>
      <c r="F27" s="86">
        <v>0</v>
      </c>
      <c r="G27" s="87" t="str">
        <f t="shared" si="4"/>
        <v xml:space="preserve">0 </v>
      </c>
      <c r="H27" s="100">
        <v>0</v>
      </c>
      <c r="I27" s="87">
        <f t="shared" si="1"/>
        <v>0</v>
      </c>
      <c r="J27" s="88">
        <v>0</v>
      </c>
      <c r="K27" s="87">
        <f t="shared" si="5"/>
        <v>0</v>
      </c>
      <c r="L27" s="87">
        <f t="shared" si="6"/>
        <v>0</v>
      </c>
      <c r="M27" s="97" t="str">
        <f t="shared" si="7"/>
        <v>BAJO IMPACTO</v>
      </c>
      <c r="N27" s="90">
        <v>0</v>
      </c>
      <c r="O27" s="87">
        <f t="shared" si="8"/>
        <v>0</v>
      </c>
      <c r="P27" s="90">
        <v>0</v>
      </c>
      <c r="Q27" s="87" t="str">
        <f t="shared" si="9"/>
        <v>0</v>
      </c>
      <c r="R27" s="90">
        <v>0</v>
      </c>
      <c r="S27" s="87">
        <f t="shared" si="10"/>
        <v>0</v>
      </c>
      <c r="T27" s="87">
        <f t="shared" si="11"/>
        <v>0</v>
      </c>
      <c r="U27" s="98" t="str">
        <f t="shared" si="12"/>
        <v>BAJO IMPACTO</v>
      </c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87" t="str">
        <f t="shared" si="13"/>
        <v>0</v>
      </c>
      <c r="AI27" s="90"/>
      <c r="AJ27" s="87">
        <f t="shared" si="14"/>
        <v>0</v>
      </c>
      <c r="AK27" s="92">
        <f t="shared" si="2"/>
        <v>0</v>
      </c>
      <c r="AL27" s="97" t="str">
        <f t="shared" si="15"/>
        <v>BAJO IMPACTO</v>
      </c>
      <c r="AM27" s="94"/>
      <c r="AN27" s="87">
        <f t="shared" si="16"/>
        <v>0</v>
      </c>
      <c r="AO27" s="95">
        <f t="shared" si="17"/>
        <v>0</v>
      </c>
      <c r="AP27" s="276" t="str">
        <f t="shared" si="18"/>
        <v>BAJO IMPACTO</v>
      </c>
      <c r="AQ27" s="277"/>
    </row>
    <row r="28" spans="1:57" ht="15.75" x14ac:dyDescent="0.25">
      <c r="A28" s="85" t="s">
        <v>212</v>
      </c>
      <c r="B28" s="86">
        <v>2711363862</v>
      </c>
      <c r="C28" s="87">
        <f t="shared" si="0"/>
        <v>8</v>
      </c>
      <c r="D28" s="86">
        <v>0</v>
      </c>
      <c r="E28" s="87" t="str">
        <f t="shared" si="3"/>
        <v xml:space="preserve">0 </v>
      </c>
      <c r="F28" s="86">
        <v>0</v>
      </c>
      <c r="G28" s="87" t="str">
        <f t="shared" si="4"/>
        <v xml:space="preserve">0 </v>
      </c>
      <c r="H28" s="100">
        <v>623430776</v>
      </c>
      <c r="I28" s="87">
        <f t="shared" si="1"/>
        <v>8</v>
      </c>
      <c r="J28" s="88">
        <v>84</v>
      </c>
      <c r="K28" s="87">
        <f t="shared" si="5"/>
        <v>4.8837209302325579</v>
      </c>
      <c r="L28" s="87">
        <f t="shared" si="6"/>
        <v>20.883720930232556</v>
      </c>
      <c r="M28" s="97" t="str">
        <f t="shared" si="7"/>
        <v>ALTO IMPACTO</v>
      </c>
      <c r="N28" s="90">
        <v>4</v>
      </c>
      <c r="O28" s="87">
        <f t="shared" si="8"/>
        <v>10</v>
      </c>
      <c r="P28" s="90">
        <v>0</v>
      </c>
      <c r="Q28" s="87" t="str">
        <f t="shared" si="9"/>
        <v>0</v>
      </c>
      <c r="R28" s="90">
        <v>1</v>
      </c>
      <c r="S28" s="87">
        <f t="shared" si="10"/>
        <v>5</v>
      </c>
      <c r="T28" s="87">
        <f t="shared" si="11"/>
        <v>15</v>
      </c>
      <c r="U28" s="98" t="str">
        <f t="shared" si="12"/>
        <v>ALTO IMPACTO</v>
      </c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87" t="str">
        <f t="shared" si="13"/>
        <v>0</v>
      </c>
      <c r="AI28" s="90"/>
      <c r="AJ28" s="87">
        <f t="shared" si="14"/>
        <v>0</v>
      </c>
      <c r="AK28" s="92">
        <f t="shared" si="2"/>
        <v>0</v>
      </c>
      <c r="AL28" s="97" t="str">
        <f t="shared" si="15"/>
        <v>BAJO IMPACTO</v>
      </c>
      <c r="AM28" s="94"/>
      <c r="AN28" s="87">
        <f t="shared" si="16"/>
        <v>35.883720930232556</v>
      </c>
      <c r="AO28" s="95">
        <f t="shared" si="17"/>
        <v>0.79741602067183459</v>
      </c>
      <c r="AP28" s="276" t="str">
        <f t="shared" si="18"/>
        <v>ALTO IMPACTO</v>
      </c>
      <c r="AQ28" s="277"/>
    </row>
    <row r="29" spans="1:57" ht="15.75" x14ac:dyDescent="0.25">
      <c r="A29" s="85" t="s">
        <v>213</v>
      </c>
      <c r="B29" s="86">
        <v>0</v>
      </c>
      <c r="C29" s="87">
        <f t="shared" si="0"/>
        <v>0</v>
      </c>
      <c r="D29" s="86">
        <v>0</v>
      </c>
      <c r="E29" s="87" t="str">
        <f t="shared" si="3"/>
        <v xml:space="preserve">0 </v>
      </c>
      <c r="F29" s="86">
        <v>0</v>
      </c>
      <c r="G29" s="87" t="str">
        <f t="shared" si="4"/>
        <v xml:space="preserve">0 </v>
      </c>
      <c r="H29" s="100">
        <v>0</v>
      </c>
      <c r="I29" s="87">
        <f t="shared" si="1"/>
        <v>0</v>
      </c>
      <c r="J29" s="88">
        <v>0</v>
      </c>
      <c r="K29" s="87">
        <f t="shared" si="5"/>
        <v>0</v>
      </c>
      <c r="L29" s="87">
        <f t="shared" si="6"/>
        <v>0</v>
      </c>
      <c r="M29" s="97" t="str">
        <f t="shared" si="7"/>
        <v>BAJO IMPACTO</v>
      </c>
      <c r="N29" s="90">
        <v>0</v>
      </c>
      <c r="O29" s="87">
        <f t="shared" si="8"/>
        <v>0</v>
      </c>
      <c r="P29" s="90">
        <v>0</v>
      </c>
      <c r="Q29" s="87" t="str">
        <f t="shared" si="9"/>
        <v>0</v>
      </c>
      <c r="R29" s="90">
        <v>0</v>
      </c>
      <c r="S29" s="87">
        <f t="shared" si="10"/>
        <v>0</v>
      </c>
      <c r="T29" s="87">
        <f t="shared" si="11"/>
        <v>0</v>
      </c>
      <c r="U29" s="98" t="str">
        <f t="shared" si="12"/>
        <v>BAJO IMPACTO</v>
      </c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87" t="str">
        <f t="shared" si="13"/>
        <v>0</v>
      </c>
      <c r="AI29" s="90"/>
      <c r="AJ29" s="87">
        <f t="shared" si="14"/>
        <v>0</v>
      </c>
      <c r="AK29" s="92">
        <f t="shared" si="2"/>
        <v>0</v>
      </c>
      <c r="AL29" s="97" t="str">
        <f t="shared" si="15"/>
        <v>BAJO IMPACTO</v>
      </c>
      <c r="AM29" s="94"/>
      <c r="AN29" s="87">
        <f t="shared" si="16"/>
        <v>0</v>
      </c>
      <c r="AO29" s="95">
        <f t="shared" si="17"/>
        <v>0</v>
      </c>
      <c r="AP29" s="276" t="str">
        <f t="shared" si="18"/>
        <v>BAJO IMPACTO</v>
      </c>
      <c r="AQ29" s="277"/>
    </row>
    <row r="30" spans="1:57" ht="15.75" x14ac:dyDescent="0.25">
      <c r="A30" s="85" t="s">
        <v>214</v>
      </c>
      <c r="B30" s="86">
        <v>0</v>
      </c>
      <c r="C30" s="87">
        <f t="shared" si="0"/>
        <v>0</v>
      </c>
      <c r="D30" s="86">
        <v>0</v>
      </c>
      <c r="E30" s="87" t="str">
        <f t="shared" si="3"/>
        <v xml:space="preserve">0 </v>
      </c>
      <c r="F30" s="86">
        <v>0</v>
      </c>
      <c r="G30" s="87" t="str">
        <f t="shared" si="4"/>
        <v xml:space="preserve">0 </v>
      </c>
      <c r="H30" s="100">
        <v>0</v>
      </c>
      <c r="I30" s="87">
        <f t="shared" si="1"/>
        <v>0</v>
      </c>
      <c r="J30" s="88">
        <v>0</v>
      </c>
      <c r="K30" s="87">
        <f t="shared" si="5"/>
        <v>0</v>
      </c>
      <c r="L30" s="87">
        <f t="shared" si="6"/>
        <v>0</v>
      </c>
      <c r="M30" s="97" t="str">
        <f t="shared" si="7"/>
        <v>BAJO IMPACTO</v>
      </c>
      <c r="N30" s="90">
        <v>0</v>
      </c>
      <c r="O30" s="87">
        <f t="shared" si="8"/>
        <v>0</v>
      </c>
      <c r="P30" s="90">
        <v>0</v>
      </c>
      <c r="Q30" s="87" t="str">
        <f t="shared" si="9"/>
        <v>0</v>
      </c>
      <c r="R30" s="90">
        <v>0</v>
      </c>
      <c r="S30" s="87">
        <f t="shared" si="10"/>
        <v>0</v>
      </c>
      <c r="T30" s="87">
        <f t="shared" si="11"/>
        <v>0</v>
      </c>
      <c r="U30" s="98" t="str">
        <f t="shared" si="12"/>
        <v>BAJO IMPACTO</v>
      </c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87" t="str">
        <f t="shared" si="13"/>
        <v>0</v>
      </c>
      <c r="AI30" s="90"/>
      <c r="AJ30" s="87">
        <f t="shared" si="14"/>
        <v>0</v>
      </c>
      <c r="AK30" s="92">
        <f t="shared" si="2"/>
        <v>0</v>
      </c>
      <c r="AL30" s="97" t="str">
        <f t="shared" si="15"/>
        <v>BAJO IMPACTO</v>
      </c>
      <c r="AM30" s="94"/>
      <c r="AN30" s="87">
        <f t="shared" si="16"/>
        <v>0</v>
      </c>
      <c r="AO30" s="95">
        <f t="shared" si="17"/>
        <v>0</v>
      </c>
      <c r="AP30" s="276" t="str">
        <f t="shared" si="18"/>
        <v>BAJO IMPACTO</v>
      </c>
      <c r="AQ30" s="277"/>
    </row>
    <row r="31" spans="1:57" ht="15.75" x14ac:dyDescent="0.25">
      <c r="A31" s="85" t="s">
        <v>215</v>
      </c>
      <c r="B31" s="86">
        <v>72000000</v>
      </c>
      <c r="C31" s="87">
        <f t="shared" si="0"/>
        <v>0.21243921115593892</v>
      </c>
      <c r="D31" s="86">
        <v>0</v>
      </c>
      <c r="E31" s="87" t="str">
        <f t="shared" si="3"/>
        <v xml:space="preserve">0 </v>
      </c>
      <c r="F31" s="86">
        <v>0</v>
      </c>
      <c r="G31" s="87" t="str">
        <f t="shared" si="4"/>
        <v xml:space="preserve">0 </v>
      </c>
      <c r="H31" s="100">
        <v>118283333</v>
      </c>
      <c r="I31" s="87">
        <f t="shared" si="1"/>
        <v>1.5178375858685551</v>
      </c>
      <c r="J31" s="88">
        <v>6</v>
      </c>
      <c r="K31" s="87">
        <f t="shared" si="5"/>
        <v>0.34883720930232559</v>
      </c>
      <c r="L31" s="87">
        <f t="shared" si="6"/>
        <v>2.0791140063268196</v>
      </c>
      <c r="M31" s="97" t="str">
        <f t="shared" si="7"/>
        <v>BAJO IMPACTO</v>
      </c>
      <c r="N31" s="90">
        <v>0</v>
      </c>
      <c r="O31" s="87">
        <f t="shared" si="8"/>
        <v>0</v>
      </c>
      <c r="P31" s="90">
        <v>0</v>
      </c>
      <c r="Q31" s="87" t="str">
        <f t="shared" si="9"/>
        <v>0</v>
      </c>
      <c r="R31" s="90">
        <v>0</v>
      </c>
      <c r="S31" s="87">
        <f t="shared" si="10"/>
        <v>0</v>
      </c>
      <c r="T31" s="87">
        <f t="shared" si="11"/>
        <v>0</v>
      </c>
      <c r="U31" s="98" t="str">
        <f t="shared" si="12"/>
        <v>BAJO IMPACTO</v>
      </c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87" t="str">
        <f t="shared" si="13"/>
        <v>0</v>
      </c>
      <c r="AI31" s="90"/>
      <c r="AJ31" s="87">
        <f t="shared" si="14"/>
        <v>0</v>
      </c>
      <c r="AK31" s="92">
        <f t="shared" si="2"/>
        <v>0</v>
      </c>
      <c r="AL31" s="97" t="str">
        <f t="shared" si="15"/>
        <v>BAJO IMPACTO</v>
      </c>
      <c r="AM31" s="94"/>
      <c r="AN31" s="87">
        <f t="shared" si="16"/>
        <v>2.0791140063268196</v>
      </c>
      <c r="AO31" s="95">
        <f t="shared" si="17"/>
        <v>4.6202533473929323E-2</v>
      </c>
      <c r="AP31" s="276" t="str">
        <f t="shared" si="18"/>
        <v>BAJO IMPACTO</v>
      </c>
      <c r="AQ31" s="277"/>
    </row>
    <row r="32" spans="1:57" ht="15.75" x14ac:dyDescent="0.25">
      <c r="A32" s="85" t="s">
        <v>216</v>
      </c>
      <c r="B32" s="86">
        <v>0</v>
      </c>
      <c r="C32" s="87">
        <f t="shared" si="0"/>
        <v>0</v>
      </c>
      <c r="D32" s="86">
        <v>0</v>
      </c>
      <c r="E32" s="87" t="str">
        <f t="shared" si="3"/>
        <v xml:space="preserve">0 </v>
      </c>
      <c r="F32" s="86">
        <v>0</v>
      </c>
      <c r="G32" s="87" t="str">
        <f t="shared" si="4"/>
        <v xml:space="preserve">0 </v>
      </c>
      <c r="H32" s="100">
        <v>0</v>
      </c>
      <c r="I32" s="87">
        <f t="shared" si="1"/>
        <v>0</v>
      </c>
      <c r="J32" s="88">
        <v>0</v>
      </c>
      <c r="K32" s="87">
        <f t="shared" si="5"/>
        <v>0</v>
      </c>
      <c r="L32" s="87">
        <f t="shared" si="6"/>
        <v>0</v>
      </c>
      <c r="M32" s="97" t="str">
        <f t="shared" si="7"/>
        <v>BAJO IMPACTO</v>
      </c>
      <c r="N32" s="90">
        <v>0</v>
      </c>
      <c r="O32" s="87">
        <f t="shared" si="8"/>
        <v>0</v>
      </c>
      <c r="P32" s="90">
        <v>0</v>
      </c>
      <c r="Q32" s="87" t="str">
        <f t="shared" si="9"/>
        <v>0</v>
      </c>
      <c r="R32" s="90">
        <v>0</v>
      </c>
      <c r="S32" s="87">
        <f t="shared" si="10"/>
        <v>0</v>
      </c>
      <c r="T32" s="87">
        <f t="shared" si="11"/>
        <v>0</v>
      </c>
      <c r="U32" s="98" t="str">
        <f t="shared" si="12"/>
        <v>BAJO IMPACTO</v>
      </c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87" t="str">
        <f t="shared" si="13"/>
        <v>0</v>
      </c>
      <c r="AI32" s="90"/>
      <c r="AJ32" s="87">
        <f t="shared" si="14"/>
        <v>0</v>
      </c>
      <c r="AK32" s="92">
        <f t="shared" si="2"/>
        <v>0</v>
      </c>
      <c r="AL32" s="97" t="str">
        <f t="shared" si="15"/>
        <v>BAJO IMPACTO</v>
      </c>
      <c r="AM32" s="94"/>
      <c r="AN32" s="87">
        <f t="shared" si="16"/>
        <v>0</v>
      </c>
      <c r="AO32" s="95">
        <f t="shared" si="17"/>
        <v>0</v>
      </c>
      <c r="AP32" s="276" t="str">
        <f t="shared" si="18"/>
        <v>BAJO IMPACTO</v>
      </c>
      <c r="AQ32" s="277"/>
    </row>
    <row r="33" spans="1:43" ht="15.75" x14ac:dyDescent="0.25">
      <c r="A33" s="85" t="s">
        <v>217</v>
      </c>
      <c r="B33" s="86">
        <v>0</v>
      </c>
      <c r="C33" s="87">
        <f t="shared" si="0"/>
        <v>0</v>
      </c>
      <c r="D33" s="86">
        <v>0</v>
      </c>
      <c r="E33" s="87" t="str">
        <f t="shared" si="3"/>
        <v xml:space="preserve">0 </v>
      </c>
      <c r="F33" s="86">
        <v>0</v>
      </c>
      <c r="G33" s="87" t="str">
        <f t="shared" si="4"/>
        <v xml:space="preserve">0 </v>
      </c>
      <c r="H33" s="100">
        <v>0</v>
      </c>
      <c r="I33" s="87">
        <f t="shared" si="1"/>
        <v>0</v>
      </c>
      <c r="J33" s="88">
        <v>0</v>
      </c>
      <c r="K33" s="87">
        <f t="shared" si="5"/>
        <v>0</v>
      </c>
      <c r="L33" s="87">
        <f t="shared" si="6"/>
        <v>0</v>
      </c>
      <c r="M33" s="97" t="str">
        <f t="shared" si="7"/>
        <v>BAJO IMPACTO</v>
      </c>
      <c r="N33" s="90">
        <v>0</v>
      </c>
      <c r="O33" s="87">
        <f t="shared" si="8"/>
        <v>0</v>
      </c>
      <c r="P33" s="90">
        <v>0</v>
      </c>
      <c r="Q33" s="87" t="str">
        <f t="shared" si="9"/>
        <v>0</v>
      </c>
      <c r="R33" s="90">
        <v>0</v>
      </c>
      <c r="S33" s="87">
        <f t="shared" si="10"/>
        <v>0</v>
      </c>
      <c r="T33" s="87">
        <f t="shared" si="11"/>
        <v>0</v>
      </c>
      <c r="U33" s="98" t="str">
        <f t="shared" si="12"/>
        <v>BAJO IMPACTO</v>
      </c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87" t="str">
        <f t="shared" si="13"/>
        <v>0</v>
      </c>
      <c r="AI33" s="90"/>
      <c r="AJ33" s="87">
        <f t="shared" si="14"/>
        <v>0</v>
      </c>
      <c r="AK33" s="92">
        <f t="shared" si="2"/>
        <v>0</v>
      </c>
      <c r="AL33" s="97" t="str">
        <f t="shared" si="15"/>
        <v>BAJO IMPACTO</v>
      </c>
      <c r="AM33" s="94"/>
      <c r="AN33" s="87">
        <f t="shared" si="16"/>
        <v>0</v>
      </c>
      <c r="AO33" s="95">
        <f t="shared" si="17"/>
        <v>0</v>
      </c>
      <c r="AP33" s="276" t="str">
        <f t="shared" si="18"/>
        <v>BAJO IMPACTO</v>
      </c>
      <c r="AQ33" s="277"/>
    </row>
    <row r="34" spans="1:43" ht="15.75" x14ac:dyDescent="0.25">
      <c r="A34" s="85"/>
      <c r="B34" s="86"/>
      <c r="C34" s="87">
        <f t="shared" si="0"/>
        <v>0</v>
      </c>
      <c r="D34" s="86"/>
      <c r="E34" s="87" t="str">
        <f t="shared" si="3"/>
        <v xml:space="preserve">0 </v>
      </c>
      <c r="F34" s="86">
        <v>0</v>
      </c>
      <c r="G34" s="87" t="str">
        <f t="shared" si="4"/>
        <v xml:space="preserve">0 </v>
      </c>
      <c r="H34" s="100"/>
      <c r="I34" s="87">
        <f t="shared" si="1"/>
        <v>0</v>
      </c>
      <c r="J34" s="88"/>
      <c r="K34" s="87">
        <f t="shared" si="5"/>
        <v>0</v>
      </c>
      <c r="L34" s="87">
        <f t="shared" si="6"/>
        <v>0</v>
      </c>
      <c r="M34" s="97" t="str">
        <f t="shared" si="7"/>
        <v>BAJO IMPACTO</v>
      </c>
      <c r="N34" s="90"/>
      <c r="O34" s="87">
        <f t="shared" si="8"/>
        <v>0</v>
      </c>
      <c r="P34" s="90"/>
      <c r="Q34" s="87" t="str">
        <f t="shared" si="9"/>
        <v>0</v>
      </c>
      <c r="R34" s="90"/>
      <c r="S34" s="87">
        <f t="shared" si="10"/>
        <v>0</v>
      </c>
      <c r="T34" s="87">
        <f t="shared" si="11"/>
        <v>0</v>
      </c>
      <c r="U34" s="98" t="str">
        <f t="shared" si="12"/>
        <v>BAJO IMPACTO</v>
      </c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87" t="str">
        <f t="shared" si="13"/>
        <v>0</v>
      </c>
      <c r="AI34" s="90"/>
      <c r="AJ34" s="87">
        <f t="shared" si="14"/>
        <v>0</v>
      </c>
      <c r="AK34" s="92">
        <f t="shared" si="2"/>
        <v>0</v>
      </c>
      <c r="AL34" s="97" t="str">
        <f t="shared" si="15"/>
        <v>BAJO IMPACTO</v>
      </c>
      <c r="AM34" s="94"/>
      <c r="AN34" s="87">
        <f t="shared" si="16"/>
        <v>0</v>
      </c>
      <c r="AO34" s="95">
        <f t="shared" si="17"/>
        <v>0</v>
      </c>
      <c r="AP34" s="276" t="str">
        <f t="shared" si="18"/>
        <v>BAJO IMPACTO</v>
      </c>
      <c r="AQ34" s="277"/>
    </row>
    <row r="35" spans="1:43" ht="15.75" x14ac:dyDescent="0.25">
      <c r="A35" s="85"/>
      <c r="B35" s="86"/>
      <c r="C35" s="87">
        <f t="shared" si="0"/>
        <v>0</v>
      </c>
      <c r="D35" s="86"/>
      <c r="E35" s="87" t="str">
        <f t="shared" si="3"/>
        <v xml:space="preserve">0 </v>
      </c>
      <c r="F35" s="86">
        <v>0</v>
      </c>
      <c r="G35" s="87" t="str">
        <f t="shared" si="4"/>
        <v xml:space="preserve">0 </v>
      </c>
      <c r="H35" s="100"/>
      <c r="I35" s="87">
        <f t="shared" si="1"/>
        <v>0</v>
      </c>
      <c r="J35" s="88"/>
      <c r="K35" s="87">
        <f t="shared" si="5"/>
        <v>0</v>
      </c>
      <c r="L35" s="87">
        <f t="shared" si="6"/>
        <v>0</v>
      </c>
      <c r="M35" s="97" t="str">
        <f t="shared" si="7"/>
        <v>BAJO IMPACTO</v>
      </c>
      <c r="N35" s="90"/>
      <c r="O35" s="87">
        <f t="shared" si="8"/>
        <v>0</v>
      </c>
      <c r="P35" s="90"/>
      <c r="Q35" s="87" t="str">
        <f t="shared" si="9"/>
        <v>0</v>
      </c>
      <c r="R35" s="90"/>
      <c r="S35" s="87">
        <f t="shared" si="10"/>
        <v>0</v>
      </c>
      <c r="T35" s="87">
        <f t="shared" si="11"/>
        <v>0</v>
      </c>
      <c r="U35" s="98" t="str">
        <f t="shared" si="12"/>
        <v>BAJO IMPACTO</v>
      </c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87" t="str">
        <f t="shared" si="13"/>
        <v>0</v>
      </c>
      <c r="AI35" s="90"/>
      <c r="AJ35" s="87">
        <f t="shared" si="14"/>
        <v>0</v>
      </c>
      <c r="AK35" s="92">
        <f t="shared" si="2"/>
        <v>0</v>
      </c>
      <c r="AL35" s="97" t="str">
        <f t="shared" si="15"/>
        <v>BAJO IMPACTO</v>
      </c>
      <c r="AM35" s="94"/>
      <c r="AN35" s="87">
        <f t="shared" si="16"/>
        <v>0</v>
      </c>
      <c r="AO35" s="95">
        <f t="shared" si="17"/>
        <v>0</v>
      </c>
      <c r="AP35" s="276" t="str">
        <f t="shared" si="18"/>
        <v>BAJO IMPACTO</v>
      </c>
      <c r="AQ35" s="277"/>
    </row>
    <row r="36" spans="1:43" ht="15.75" x14ac:dyDescent="0.25">
      <c r="A36" s="85"/>
      <c r="B36" s="86"/>
      <c r="C36" s="87">
        <f t="shared" si="0"/>
        <v>0</v>
      </c>
      <c r="D36" s="86"/>
      <c r="E36" s="87" t="str">
        <f t="shared" si="3"/>
        <v xml:space="preserve">0 </v>
      </c>
      <c r="F36" s="86">
        <v>0</v>
      </c>
      <c r="G36" s="87" t="str">
        <f t="shared" si="4"/>
        <v xml:space="preserve">0 </v>
      </c>
      <c r="H36" s="100"/>
      <c r="I36" s="87">
        <f t="shared" si="1"/>
        <v>0</v>
      </c>
      <c r="J36" s="88"/>
      <c r="K36" s="87">
        <f t="shared" si="5"/>
        <v>0</v>
      </c>
      <c r="L36" s="87">
        <f t="shared" si="6"/>
        <v>0</v>
      </c>
      <c r="M36" s="97" t="str">
        <f t="shared" si="7"/>
        <v>BAJO IMPACTO</v>
      </c>
      <c r="N36" s="90"/>
      <c r="O36" s="87">
        <f t="shared" si="8"/>
        <v>0</v>
      </c>
      <c r="P36" s="90"/>
      <c r="Q36" s="87" t="str">
        <f t="shared" si="9"/>
        <v>0</v>
      </c>
      <c r="R36" s="90"/>
      <c r="S36" s="87">
        <f t="shared" si="10"/>
        <v>0</v>
      </c>
      <c r="T36" s="87">
        <f t="shared" si="11"/>
        <v>0</v>
      </c>
      <c r="U36" s="98" t="str">
        <f t="shared" si="12"/>
        <v>BAJO IMPACTO</v>
      </c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87" t="str">
        <f t="shared" si="13"/>
        <v>0</v>
      </c>
      <c r="AI36" s="90"/>
      <c r="AJ36" s="87">
        <f t="shared" si="14"/>
        <v>0</v>
      </c>
      <c r="AK36" s="92">
        <f t="shared" si="2"/>
        <v>0</v>
      </c>
      <c r="AL36" s="97" t="str">
        <f t="shared" si="15"/>
        <v>BAJO IMPACTO</v>
      </c>
      <c r="AM36" s="94"/>
      <c r="AN36" s="87">
        <f t="shared" si="16"/>
        <v>0</v>
      </c>
      <c r="AO36" s="95">
        <f t="shared" si="17"/>
        <v>0</v>
      </c>
      <c r="AP36" s="276" t="str">
        <f t="shared" si="18"/>
        <v>BAJO IMPACTO</v>
      </c>
      <c r="AQ36" s="277"/>
    </row>
    <row r="37" spans="1:43" ht="15.75" x14ac:dyDescent="0.25">
      <c r="A37" s="85"/>
      <c r="B37" s="86"/>
      <c r="C37" s="87">
        <f t="shared" si="0"/>
        <v>0</v>
      </c>
      <c r="D37" s="86"/>
      <c r="E37" s="87" t="str">
        <f t="shared" si="3"/>
        <v xml:space="preserve">0 </v>
      </c>
      <c r="F37" s="86">
        <v>0</v>
      </c>
      <c r="G37" s="87" t="str">
        <f t="shared" si="4"/>
        <v xml:space="preserve">0 </v>
      </c>
      <c r="H37" s="100"/>
      <c r="I37" s="87">
        <f t="shared" si="1"/>
        <v>0</v>
      </c>
      <c r="J37" s="88"/>
      <c r="K37" s="87">
        <f t="shared" si="5"/>
        <v>0</v>
      </c>
      <c r="L37" s="87">
        <f t="shared" si="6"/>
        <v>0</v>
      </c>
      <c r="M37" s="97" t="str">
        <f t="shared" si="7"/>
        <v>BAJO IMPACTO</v>
      </c>
      <c r="N37" s="90"/>
      <c r="O37" s="87">
        <f t="shared" si="8"/>
        <v>0</v>
      </c>
      <c r="P37" s="90"/>
      <c r="Q37" s="87" t="str">
        <f t="shared" si="9"/>
        <v>0</v>
      </c>
      <c r="R37" s="90"/>
      <c r="S37" s="87">
        <f t="shared" si="10"/>
        <v>0</v>
      </c>
      <c r="T37" s="87">
        <f t="shared" si="11"/>
        <v>0</v>
      </c>
      <c r="U37" s="98" t="str">
        <f t="shared" si="12"/>
        <v>BAJO IMPACTO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87" t="str">
        <f t="shared" si="13"/>
        <v>0</v>
      </c>
      <c r="AI37" s="90"/>
      <c r="AJ37" s="87">
        <f t="shared" si="14"/>
        <v>0</v>
      </c>
      <c r="AK37" s="92">
        <f t="shared" si="2"/>
        <v>0</v>
      </c>
      <c r="AL37" s="97" t="str">
        <f t="shared" si="15"/>
        <v>BAJO IMPACTO</v>
      </c>
      <c r="AM37" s="94"/>
      <c r="AN37" s="87">
        <f t="shared" si="16"/>
        <v>0</v>
      </c>
      <c r="AO37" s="95">
        <f t="shared" si="17"/>
        <v>0</v>
      </c>
      <c r="AP37" s="276" t="str">
        <f t="shared" si="18"/>
        <v>BAJO IMPACTO</v>
      </c>
      <c r="AQ37" s="277"/>
    </row>
    <row r="38" spans="1:43" ht="15.75" x14ac:dyDescent="0.25">
      <c r="A38" s="85"/>
      <c r="B38" s="86"/>
      <c r="C38" s="87">
        <f t="shared" si="0"/>
        <v>0</v>
      </c>
      <c r="D38" s="86"/>
      <c r="E38" s="87" t="str">
        <f t="shared" si="3"/>
        <v xml:space="preserve">0 </v>
      </c>
      <c r="F38" s="86">
        <v>0</v>
      </c>
      <c r="G38" s="87" t="str">
        <f t="shared" si="4"/>
        <v xml:space="preserve">0 </v>
      </c>
      <c r="H38" s="100"/>
      <c r="I38" s="87">
        <f t="shared" si="1"/>
        <v>0</v>
      </c>
      <c r="J38" s="88"/>
      <c r="K38" s="87">
        <f t="shared" si="5"/>
        <v>0</v>
      </c>
      <c r="L38" s="87">
        <f t="shared" si="6"/>
        <v>0</v>
      </c>
      <c r="M38" s="97" t="str">
        <f t="shared" si="7"/>
        <v>BAJO IMPACTO</v>
      </c>
      <c r="N38" s="90"/>
      <c r="O38" s="87">
        <f t="shared" si="8"/>
        <v>0</v>
      </c>
      <c r="P38" s="90"/>
      <c r="Q38" s="87" t="str">
        <f t="shared" si="9"/>
        <v>0</v>
      </c>
      <c r="R38" s="90"/>
      <c r="S38" s="87">
        <f t="shared" si="10"/>
        <v>0</v>
      </c>
      <c r="T38" s="87">
        <f t="shared" si="11"/>
        <v>0</v>
      </c>
      <c r="U38" s="98" t="str">
        <f t="shared" si="12"/>
        <v>BAJO IMPACTO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87" t="str">
        <f t="shared" si="13"/>
        <v>0</v>
      </c>
      <c r="AI38" s="90"/>
      <c r="AJ38" s="87">
        <f t="shared" si="14"/>
        <v>0</v>
      </c>
      <c r="AK38" s="92">
        <f t="shared" si="2"/>
        <v>0</v>
      </c>
      <c r="AL38" s="97" t="str">
        <f t="shared" si="15"/>
        <v>BAJO IMPACTO</v>
      </c>
      <c r="AM38" s="94"/>
      <c r="AN38" s="87">
        <f t="shared" si="16"/>
        <v>0</v>
      </c>
      <c r="AO38" s="95">
        <f t="shared" si="17"/>
        <v>0</v>
      </c>
      <c r="AP38" s="276" t="str">
        <f t="shared" si="18"/>
        <v>BAJO IMPACTO</v>
      </c>
      <c r="AQ38" s="277"/>
    </row>
    <row r="39" spans="1:43" ht="15.75" x14ac:dyDescent="0.25">
      <c r="A39" s="85"/>
      <c r="B39" s="86"/>
      <c r="C39" s="87">
        <f t="shared" si="0"/>
        <v>0</v>
      </c>
      <c r="D39" s="86"/>
      <c r="E39" s="87" t="str">
        <f t="shared" si="3"/>
        <v xml:space="preserve">0 </v>
      </c>
      <c r="F39" s="86">
        <v>0</v>
      </c>
      <c r="G39" s="87" t="str">
        <f t="shared" si="4"/>
        <v xml:space="preserve">0 </v>
      </c>
      <c r="H39" s="100"/>
      <c r="I39" s="87">
        <f t="shared" si="1"/>
        <v>0</v>
      </c>
      <c r="J39" s="88"/>
      <c r="K39" s="87">
        <f t="shared" si="5"/>
        <v>0</v>
      </c>
      <c r="L39" s="87">
        <f t="shared" si="6"/>
        <v>0</v>
      </c>
      <c r="M39" s="97" t="str">
        <f t="shared" si="7"/>
        <v>BAJO IMPACTO</v>
      </c>
      <c r="N39" s="90"/>
      <c r="O39" s="87">
        <f t="shared" si="8"/>
        <v>0</v>
      </c>
      <c r="P39" s="90"/>
      <c r="Q39" s="87" t="str">
        <f t="shared" si="9"/>
        <v>0</v>
      </c>
      <c r="R39" s="90"/>
      <c r="S39" s="87">
        <f t="shared" si="10"/>
        <v>0</v>
      </c>
      <c r="T39" s="87">
        <f t="shared" si="11"/>
        <v>0</v>
      </c>
      <c r="U39" s="98" t="str">
        <f t="shared" si="12"/>
        <v>BAJO IMPACTO</v>
      </c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87" t="str">
        <f t="shared" si="13"/>
        <v>0</v>
      </c>
      <c r="AI39" s="90"/>
      <c r="AJ39" s="87">
        <f t="shared" si="14"/>
        <v>0</v>
      </c>
      <c r="AK39" s="92">
        <f t="shared" si="2"/>
        <v>0</v>
      </c>
      <c r="AL39" s="97" t="str">
        <f t="shared" si="15"/>
        <v>BAJO IMPACTO</v>
      </c>
      <c r="AM39" s="94"/>
      <c r="AN39" s="87">
        <f t="shared" si="16"/>
        <v>0</v>
      </c>
      <c r="AO39" s="95">
        <f t="shared" si="17"/>
        <v>0</v>
      </c>
      <c r="AP39" s="276" t="str">
        <f t="shared" si="18"/>
        <v>BAJO IMPACTO</v>
      </c>
      <c r="AQ39" s="277"/>
    </row>
    <row r="40" spans="1:43" ht="15.75" x14ac:dyDescent="0.25">
      <c r="A40" s="85"/>
      <c r="B40" s="86"/>
      <c r="C40" s="87">
        <f t="shared" si="0"/>
        <v>0</v>
      </c>
      <c r="D40" s="86"/>
      <c r="E40" s="87" t="str">
        <f t="shared" si="3"/>
        <v xml:space="preserve">0 </v>
      </c>
      <c r="F40" s="86">
        <v>0</v>
      </c>
      <c r="G40" s="87" t="str">
        <f t="shared" si="4"/>
        <v xml:space="preserve">0 </v>
      </c>
      <c r="H40" s="100"/>
      <c r="I40" s="87">
        <f t="shared" si="1"/>
        <v>0</v>
      </c>
      <c r="J40" s="88"/>
      <c r="K40" s="87">
        <f t="shared" si="5"/>
        <v>0</v>
      </c>
      <c r="L40" s="87">
        <f t="shared" si="6"/>
        <v>0</v>
      </c>
      <c r="M40" s="97" t="str">
        <f t="shared" si="7"/>
        <v>BAJO IMPACTO</v>
      </c>
      <c r="N40" s="90"/>
      <c r="O40" s="87">
        <f t="shared" si="8"/>
        <v>0</v>
      </c>
      <c r="P40" s="90"/>
      <c r="Q40" s="87" t="str">
        <f t="shared" si="9"/>
        <v>0</v>
      </c>
      <c r="R40" s="90"/>
      <c r="S40" s="87">
        <f t="shared" si="10"/>
        <v>0</v>
      </c>
      <c r="T40" s="87">
        <f t="shared" si="11"/>
        <v>0</v>
      </c>
      <c r="U40" s="98" t="str">
        <f t="shared" si="12"/>
        <v>BAJO IMPACTO</v>
      </c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87" t="str">
        <f t="shared" si="13"/>
        <v>0</v>
      </c>
      <c r="AI40" s="90"/>
      <c r="AJ40" s="87">
        <f t="shared" si="14"/>
        <v>0</v>
      </c>
      <c r="AK40" s="92">
        <f t="shared" si="2"/>
        <v>0</v>
      </c>
      <c r="AL40" s="97" t="str">
        <f t="shared" si="15"/>
        <v>BAJO IMPACTO</v>
      </c>
      <c r="AM40" s="94"/>
      <c r="AN40" s="87">
        <f t="shared" si="16"/>
        <v>0</v>
      </c>
      <c r="AO40" s="95">
        <f t="shared" si="17"/>
        <v>0</v>
      </c>
      <c r="AP40" s="276" t="str">
        <f t="shared" si="18"/>
        <v>BAJO IMPACTO</v>
      </c>
      <c r="AQ40" s="277"/>
    </row>
    <row r="41" spans="1:43" ht="15.75" x14ac:dyDescent="0.25">
      <c r="A41" s="85"/>
      <c r="B41" s="86"/>
      <c r="C41" s="87">
        <f t="shared" si="0"/>
        <v>0</v>
      </c>
      <c r="D41" s="86"/>
      <c r="E41" s="87" t="str">
        <f t="shared" si="3"/>
        <v xml:space="preserve">0 </v>
      </c>
      <c r="F41" s="86">
        <v>0</v>
      </c>
      <c r="G41" s="87" t="str">
        <f t="shared" si="4"/>
        <v xml:space="preserve">0 </v>
      </c>
      <c r="H41" s="100"/>
      <c r="I41" s="87">
        <f t="shared" si="1"/>
        <v>0</v>
      </c>
      <c r="J41" s="88"/>
      <c r="K41" s="87">
        <f t="shared" si="5"/>
        <v>0</v>
      </c>
      <c r="L41" s="87">
        <f t="shared" si="6"/>
        <v>0</v>
      </c>
      <c r="M41" s="97" t="str">
        <f t="shared" si="7"/>
        <v>BAJO IMPACTO</v>
      </c>
      <c r="N41" s="90"/>
      <c r="O41" s="87">
        <f t="shared" si="8"/>
        <v>0</v>
      </c>
      <c r="P41" s="90"/>
      <c r="Q41" s="87" t="str">
        <f t="shared" si="9"/>
        <v>0</v>
      </c>
      <c r="R41" s="90"/>
      <c r="S41" s="87">
        <f t="shared" si="10"/>
        <v>0</v>
      </c>
      <c r="T41" s="87">
        <f t="shared" si="11"/>
        <v>0</v>
      </c>
      <c r="U41" s="98" t="str">
        <f t="shared" si="12"/>
        <v>BAJO IMPACTO</v>
      </c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87" t="str">
        <f t="shared" si="13"/>
        <v>0</v>
      </c>
      <c r="AI41" s="90"/>
      <c r="AJ41" s="87">
        <f t="shared" si="14"/>
        <v>0</v>
      </c>
      <c r="AK41" s="92">
        <f t="shared" si="2"/>
        <v>0</v>
      </c>
      <c r="AL41" s="97" t="str">
        <f t="shared" si="15"/>
        <v>BAJO IMPACTO</v>
      </c>
      <c r="AM41" s="94"/>
      <c r="AN41" s="87">
        <f t="shared" si="16"/>
        <v>0</v>
      </c>
      <c r="AO41" s="95">
        <f t="shared" si="17"/>
        <v>0</v>
      </c>
      <c r="AP41" s="276" t="str">
        <f t="shared" si="18"/>
        <v>BAJO IMPACTO</v>
      </c>
      <c r="AQ41" s="277"/>
    </row>
    <row r="42" spans="1:43" ht="15.75" x14ac:dyDescent="0.25">
      <c r="A42" s="85"/>
      <c r="B42" s="86"/>
      <c r="C42" s="87">
        <f t="shared" si="0"/>
        <v>0</v>
      </c>
      <c r="D42" s="86"/>
      <c r="E42" s="87" t="str">
        <f t="shared" si="3"/>
        <v xml:space="preserve">0 </v>
      </c>
      <c r="F42" s="86">
        <v>0</v>
      </c>
      <c r="G42" s="87" t="str">
        <f t="shared" si="4"/>
        <v xml:space="preserve">0 </v>
      </c>
      <c r="H42" s="100"/>
      <c r="I42" s="87">
        <f t="shared" si="1"/>
        <v>0</v>
      </c>
      <c r="J42" s="88"/>
      <c r="K42" s="87">
        <f t="shared" si="5"/>
        <v>0</v>
      </c>
      <c r="L42" s="87">
        <f t="shared" si="6"/>
        <v>0</v>
      </c>
      <c r="M42" s="97" t="str">
        <f t="shared" si="7"/>
        <v>BAJO IMPACTO</v>
      </c>
      <c r="N42" s="90"/>
      <c r="O42" s="87">
        <f t="shared" si="8"/>
        <v>0</v>
      </c>
      <c r="P42" s="90"/>
      <c r="Q42" s="87" t="str">
        <f t="shared" si="9"/>
        <v>0</v>
      </c>
      <c r="R42" s="90"/>
      <c r="S42" s="87">
        <f t="shared" si="10"/>
        <v>0</v>
      </c>
      <c r="T42" s="87">
        <f t="shared" si="11"/>
        <v>0</v>
      </c>
      <c r="U42" s="98" t="str">
        <f t="shared" si="12"/>
        <v>BAJO IMPACTO</v>
      </c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87" t="str">
        <f t="shared" si="13"/>
        <v>0</v>
      </c>
      <c r="AI42" s="90"/>
      <c r="AJ42" s="87">
        <f t="shared" si="14"/>
        <v>0</v>
      </c>
      <c r="AK42" s="92">
        <f t="shared" si="2"/>
        <v>0</v>
      </c>
      <c r="AL42" s="97" t="str">
        <f t="shared" si="15"/>
        <v>BAJO IMPACTO</v>
      </c>
      <c r="AM42" s="94"/>
      <c r="AN42" s="87">
        <f t="shared" si="16"/>
        <v>0</v>
      </c>
      <c r="AO42" s="95">
        <f t="shared" si="17"/>
        <v>0</v>
      </c>
      <c r="AP42" s="276" t="str">
        <f t="shared" si="18"/>
        <v>BAJO IMPACTO</v>
      </c>
      <c r="AQ42" s="277"/>
    </row>
    <row r="43" spans="1:43" ht="15.75" x14ac:dyDescent="0.25">
      <c r="A43" s="85"/>
      <c r="B43" s="86"/>
      <c r="C43" s="87">
        <f t="shared" si="0"/>
        <v>0</v>
      </c>
      <c r="D43" s="86"/>
      <c r="E43" s="87" t="str">
        <f t="shared" si="3"/>
        <v xml:space="preserve">0 </v>
      </c>
      <c r="F43" s="86">
        <v>0</v>
      </c>
      <c r="G43" s="87" t="str">
        <f t="shared" si="4"/>
        <v xml:space="preserve">0 </v>
      </c>
      <c r="H43" s="100"/>
      <c r="I43" s="87">
        <f t="shared" si="1"/>
        <v>0</v>
      </c>
      <c r="J43" s="88"/>
      <c r="K43" s="87">
        <f t="shared" si="5"/>
        <v>0</v>
      </c>
      <c r="L43" s="87">
        <f t="shared" si="6"/>
        <v>0</v>
      </c>
      <c r="M43" s="97" t="str">
        <f t="shared" si="7"/>
        <v>BAJO IMPACTO</v>
      </c>
      <c r="N43" s="90"/>
      <c r="O43" s="87">
        <f t="shared" si="8"/>
        <v>0</v>
      </c>
      <c r="P43" s="90"/>
      <c r="Q43" s="87" t="str">
        <f t="shared" si="9"/>
        <v>0</v>
      </c>
      <c r="R43" s="90"/>
      <c r="S43" s="87">
        <f t="shared" si="10"/>
        <v>0</v>
      </c>
      <c r="T43" s="87">
        <f t="shared" si="11"/>
        <v>0</v>
      </c>
      <c r="U43" s="98" t="str">
        <f t="shared" si="12"/>
        <v>BAJO IMPACTO</v>
      </c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87" t="str">
        <f t="shared" si="13"/>
        <v>0</v>
      </c>
      <c r="AI43" s="90"/>
      <c r="AJ43" s="87">
        <f t="shared" si="14"/>
        <v>0</v>
      </c>
      <c r="AK43" s="92">
        <f t="shared" si="2"/>
        <v>0</v>
      </c>
      <c r="AL43" s="97" t="str">
        <f t="shared" si="15"/>
        <v>BAJO IMPACTO</v>
      </c>
      <c r="AM43" s="94"/>
      <c r="AN43" s="87">
        <f t="shared" si="16"/>
        <v>0</v>
      </c>
      <c r="AO43" s="95">
        <f t="shared" si="17"/>
        <v>0</v>
      </c>
      <c r="AP43" s="276" t="str">
        <f t="shared" si="18"/>
        <v>BAJO IMPACTO</v>
      </c>
      <c r="AQ43" s="277"/>
    </row>
    <row r="44" spans="1:43" ht="15.75" x14ac:dyDescent="0.25">
      <c r="A44" s="85"/>
      <c r="B44" s="86"/>
      <c r="C44" s="87">
        <f t="shared" si="0"/>
        <v>0</v>
      </c>
      <c r="D44" s="86"/>
      <c r="E44" s="87" t="str">
        <f t="shared" si="3"/>
        <v xml:space="preserve">0 </v>
      </c>
      <c r="F44" s="86">
        <v>0</v>
      </c>
      <c r="G44" s="87" t="str">
        <f t="shared" si="4"/>
        <v xml:space="preserve">0 </v>
      </c>
      <c r="H44" s="100"/>
      <c r="I44" s="87">
        <f t="shared" si="1"/>
        <v>0</v>
      </c>
      <c r="J44" s="88"/>
      <c r="K44" s="87">
        <f t="shared" si="5"/>
        <v>0</v>
      </c>
      <c r="L44" s="87">
        <f t="shared" si="6"/>
        <v>0</v>
      </c>
      <c r="M44" s="97" t="str">
        <f t="shared" si="7"/>
        <v>BAJO IMPACTO</v>
      </c>
      <c r="N44" s="90"/>
      <c r="O44" s="87">
        <f t="shared" si="8"/>
        <v>0</v>
      </c>
      <c r="P44" s="90"/>
      <c r="Q44" s="87" t="str">
        <f t="shared" si="9"/>
        <v>0</v>
      </c>
      <c r="R44" s="90"/>
      <c r="S44" s="87">
        <f t="shared" si="10"/>
        <v>0</v>
      </c>
      <c r="T44" s="87">
        <f t="shared" si="11"/>
        <v>0</v>
      </c>
      <c r="U44" s="98" t="str">
        <f t="shared" si="12"/>
        <v>BAJO IMPACTO</v>
      </c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87" t="str">
        <f t="shared" si="13"/>
        <v>0</v>
      </c>
      <c r="AI44" s="90"/>
      <c r="AJ44" s="87">
        <f t="shared" si="14"/>
        <v>0</v>
      </c>
      <c r="AK44" s="92">
        <f t="shared" si="2"/>
        <v>0</v>
      </c>
      <c r="AL44" s="97" t="str">
        <f t="shared" si="15"/>
        <v>BAJO IMPACTO</v>
      </c>
      <c r="AM44" s="94"/>
      <c r="AN44" s="87">
        <f t="shared" si="16"/>
        <v>0</v>
      </c>
      <c r="AO44" s="95">
        <f t="shared" si="17"/>
        <v>0</v>
      </c>
      <c r="AP44" s="276" t="str">
        <f t="shared" si="18"/>
        <v>BAJO IMPACTO</v>
      </c>
      <c r="AQ44" s="277"/>
    </row>
    <row r="45" spans="1:43" ht="15.75" x14ac:dyDescent="0.25">
      <c r="A45" s="85"/>
      <c r="B45" s="86"/>
      <c r="C45" s="87">
        <f t="shared" si="0"/>
        <v>0</v>
      </c>
      <c r="D45" s="86"/>
      <c r="E45" s="87" t="str">
        <f t="shared" si="3"/>
        <v xml:space="preserve">0 </v>
      </c>
      <c r="F45" s="86">
        <v>0</v>
      </c>
      <c r="G45" s="87" t="str">
        <f t="shared" si="4"/>
        <v xml:space="preserve">0 </v>
      </c>
      <c r="H45" s="100"/>
      <c r="I45" s="87">
        <f t="shared" si="1"/>
        <v>0</v>
      </c>
      <c r="J45" s="88"/>
      <c r="K45" s="87">
        <f t="shared" si="5"/>
        <v>0</v>
      </c>
      <c r="L45" s="87">
        <f t="shared" si="6"/>
        <v>0</v>
      </c>
      <c r="M45" s="97" t="str">
        <f t="shared" si="7"/>
        <v>BAJO IMPACTO</v>
      </c>
      <c r="N45" s="90"/>
      <c r="O45" s="87">
        <f t="shared" si="8"/>
        <v>0</v>
      </c>
      <c r="P45" s="90"/>
      <c r="Q45" s="87" t="str">
        <f t="shared" si="9"/>
        <v>0</v>
      </c>
      <c r="R45" s="90"/>
      <c r="S45" s="87">
        <f t="shared" si="10"/>
        <v>0</v>
      </c>
      <c r="T45" s="87">
        <f t="shared" si="11"/>
        <v>0</v>
      </c>
      <c r="U45" s="98" t="str">
        <f t="shared" si="12"/>
        <v>BAJO IMPACTO</v>
      </c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87" t="str">
        <f t="shared" si="13"/>
        <v>0</v>
      </c>
      <c r="AI45" s="90"/>
      <c r="AJ45" s="87">
        <f t="shared" si="14"/>
        <v>0</v>
      </c>
      <c r="AK45" s="92">
        <f t="shared" si="2"/>
        <v>0</v>
      </c>
      <c r="AL45" s="97" t="str">
        <f t="shared" si="15"/>
        <v>BAJO IMPACTO</v>
      </c>
      <c r="AM45" s="94"/>
      <c r="AN45" s="87">
        <f t="shared" si="16"/>
        <v>0</v>
      </c>
      <c r="AO45" s="95">
        <f t="shared" si="17"/>
        <v>0</v>
      </c>
      <c r="AP45" s="276" t="str">
        <f t="shared" si="18"/>
        <v>BAJO IMPACTO</v>
      </c>
      <c r="AQ45" s="277"/>
    </row>
    <row r="46" spans="1:43" ht="15.75" x14ac:dyDescent="0.25">
      <c r="A46" s="85"/>
      <c r="B46" s="86"/>
      <c r="C46" s="87">
        <f t="shared" si="0"/>
        <v>0</v>
      </c>
      <c r="D46" s="86"/>
      <c r="E46" s="87" t="str">
        <f t="shared" si="3"/>
        <v xml:space="preserve">0 </v>
      </c>
      <c r="F46" s="86">
        <v>0</v>
      </c>
      <c r="G46" s="87" t="str">
        <f t="shared" si="4"/>
        <v xml:space="preserve">0 </v>
      </c>
      <c r="H46" s="100"/>
      <c r="I46" s="87">
        <f t="shared" si="1"/>
        <v>0</v>
      </c>
      <c r="J46" s="88"/>
      <c r="K46" s="87">
        <f t="shared" si="5"/>
        <v>0</v>
      </c>
      <c r="L46" s="87">
        <f t="shared" si="6"/>
        <v>0</v>
      </c>
      <c r="M46" s="97" t="str">
        <f t="shared" si="7"/>
        <v>BAJO IMPACTO</v>
      </c>
      <c r="N46" s="90"/>
      <c r="O46" s="87">
        <f t="shared" si="8"/>
        <v>0</v>
      </c>
      <c r="P46" s="90"/>
      <c r="Q46" s="87" t="str">
        <f t="shared" si="9"/>
        <v>0</v>
      </c>
      <c r="R46" s="90"/>
      <c r="S46" s="87">
        <f t="shared" si="10"/>
        <v>0</v>
      </c>
      <c r="T46" s="87">
        <f t="shared" si="11"/>
        <v>0</v>
      </c>
      <c r="U46" s="98" t="str">
        <f t="shared" si="12"/>
        <v>BAJO IMPACTO</v>
      </c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87" t="str">
        <f t="shared" si="13"/>
        <v>0</v>
      </c>
      <c r="AI46" s="90"/>
      <c r="AJ46" s="87">
        <f t="shared" si="14"/>
        <v>0</v>
      </c>
      <c r="AK46" s="92">
        <f t="shared" si="2"/>
        <v>0</v>
      </c>
      <c r="AL46" s="97" t="str">
        <f t="shared" si="15"/>
        <v>BAJO IMPACTO</v>
      </c>
      <c r="AM46" s="94"/>
      <c r="AN46" s="87">
        <f t="shared" si="16"/>
        <v>0</v>
      </c>
      <c r="AO46" s="95">
        <f t="shared" si="17"/>
        <v>0</v>
      </c>
      <c r="AP46" s="276" t="str">
        <f t="shared" si="18"/>
        <v>BAJO IMPACTO</v>
      </c>
      <c r="AQ46" s="277"/>
    </row>
    <row r="47" spans="1:43" ht="15.75" x14ac:dyDescent="0.25">
      <c r="A47" s="85"/>
      <c r="B47" s="86"/>
      <c r="C47" s="87">
        <f t="shared" si="0"/>
        <v>0</v>
      </c>
      <c r="D47" s="86"/>
      <c r="E47" s="87" t="str">
        <f t="shared" si="3"/>
        <v xml:space="preserve">0 </v>
      </c>
      <c r="F47" s="86">
        <v>0</v>
      </c>
      <c r="G47" s="87" t="str">
        <f t="shared" si="4"/>
        <v xml:space="preserve">0 </v>
      </c>
      <c r="H47" s="100"/>
      <c r="I47" s="87">
        <f t="shared" si="1"/>
        <v>0</v>
      </c>
      <c r="J47" s="88"/>
      <c r="K47" s="87">
        <f t="shared" si="5"/>
        <v>0</v>
      </c>
      <c r="L47" s="87">
        <f t="shared" si="6"/>
        <v>0</v>
      </c>
      <c r="M47" s="97" t="str">
        <f t="shared" si="7"/>
        <v>BAJO IMPACTO</v>
      </c>
      <c r="N47" s="90"/>
      <c r="O47" s="87">
        <f t="shared" si="8"/>
        <v>0</v>
      </c>
      <c r="P47" s="90"/>
      <c r="Q47" s="87" t="str">
        <f t="shared" si="9"/>
        <v>0</v>
      </c>
      <c r="R47" s="90"/>
      <c r="S47" s="87">
        <f t="shared" si="10"/>
        <v>0</v>
      </c>
      <c r="T47" s="87">
        <f t="shared" si="11"/>
        <v>0</v>
      </c>
      <c r="U47" s="98" t="str">
        <f t="shared" si="12"/>
        <v>BAJO IMPACTO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87" t="str">
        <f t="shared" si="13"/>
        <v>0</v>
      </c>
      <c r="AI47" s="90"/>
      <c r="AJ47" s="87">
        <f t="shared" si="14"/>
        <v>0</v>
      </c>
      <c r="AK47" s="92">
        <f t="shared" si="2"/>
        <v>0</v>
      </c>
      <c r="AL47" s="97" t="str">
        <f t="shared" si="15"/>
        <v>BAJO IMPACTO</v>
      </c>
      <c r="AM47" s="94"/>
      <c r="AN47" s="87">
        <f t="shared" si="16"/>
        <v>0</v>
      </c>
      <c r="AO47" s="95">
        <f t="shared" si="17"/>
        <v>0</v>
      </c>
      <c r="AP47" s="276" t="str">
        <f t="shared" si="18"/>
        <v>BAJO IMPACTO</v>
      </c>
      <c r="AQ47" s="277"/>
    </row>
    <row r="48" spans="1:43" ht="15.75" x14ac:dyDescent="0.25">
      <c r="A48" s="85"/>
      <c r="B48" s="86"/>
      <c r="C48" s="87">
        <f t="shared" si="0"/>
        <v>0</v>
      </c>
      <c r="D48" s="86"/>
      <c r="E48" s="87" t="str">
        <f t="shared" si="3"/>
        <v xml:space="preserve">0 </v>
      </c>
      <c r="F48" s="86">
        <v>0</v>
      </c>
      <c r="G48" s="87" t="str">
        <f t="shared" si="4"/>
        <v xml:space="preserve">0 </v>
      </c>
      <c r="H48" s="100"/>
      <c r="I48" s="87">
        <f t="shared" si="1"/>
        <v>0</v>
      </c>
      <c r="J48" s="88"/>
      <c r="K48" s="87">
        <f t="shared" si="5"/>
        <v>0</v>
      </c>
      <c r="L48" s="87">
        <f t="shared" si="6"/>
        <v>0</v>
      </c>
      <c r="M48" s="97" t="str">
        <f t="shared" si="7"/>
        <v>BAJO IMPACTO</v>
      </c>
      <c r="N48" s="90"/>
      <c r="O48" s="87">
        <f t="shared" si="8"/>
        <v>0</v>
      </c>
      <c r="P48" s="90"/>
      <c r="Q48" s="87" t="str">
        <f t="shared" si="9"/>
        <v>0</v>
      </c>
      <c r="R48" s="90"/>
      <c r="S48" s="87">
        <f t="shared" si="10"/>
        <v>0</v>
      </c>
      <c r="T48" s="87">
        <f t="shared" si="11"/>
        <v>0</v>
      </c>
      <c r="U48" s="98" t="str">
        <f t="shared" si="12"/>
        <v>BAJO IMPACTO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87" t="str">
        <f t="shared" si="13"/>
        <v>0</v>
      </c>
      <c r="AI48" s="90"/>
      <c r="AJ48" s="87">
        <f t="shared" si="14"/>
        <v>0</v>
      </c>
      <c r="AK48" s="92">
        <f t="shared" si="2"/>
        <v>0</v>
      </c>
      <c r="AL48" s="97" t="str">
        <f t="shared" si="15"/>
        <v>BAJO IMPACTO</v>
      </c>
      <c r="AM48" s="94"/>
      <c r="AN48" s="87">
        <f t="shared" si="16"/>
        <v>0</v>
      </c>
      <c r="AO48" s="95">
        <f t="shared" si="17"/>
        <v>0</v>
      </c>
      <c r="AP48" s="276" t="str">
        <f t="shared" si="18"/>
        <v>BAJO IMPACTO</v>
      </c>
      <c r="AQ48" s="277"/>
    </row>
    <row r="49" spans="1:43" ht="16.5" thickBot="1" x14ac:dyDescent="0.3">
      <c r="A49" s="113"/>
      <c r="B49" s="86"/>
      <c r="C49" s="87">
        <f t="shared" si="0"/>
        <v>0</v>
      </c>
      <c r="D49" s="86"/>
      <c r="E49" s="87" t="str">
        <f t="shared" si="3"/>
        <v xml:space="preserve">0 </v>
      </c>
      <c r="F49" s="86">
        <v>0</v>
      </c>
      <c r="G49" s="87" t="str">
        <f t="shared" si="4"/>
        <v xml:space="preserve">0 </v>
      </c>
      <c r="H49" s="100"/>
      <c r="I49" s="87">
        <f t="shared" si="1"/>
        <v>0</v>
      </c>
      <c r="J49" s="88"/>
      <c r="K49" s="87">
        <f t="shared" si="5"/>
        <v>0</v>
      </c>
      <c r="L49" s="87">
        <f t="shared" si="6"/>
        <v>0</v>
      </c>
      <c r="M49" s="93" t="str">
        <f t="shared" si="7"/>
        <v>BAJO IMPACTO</v>
      </c>
      <c r="N49" s="90"/>
      <c r="O49" s="87">
        <f t="shared" si="8"/>
        <v>0</v>
      </c>
      <c r="P49" s="90"/>
      <c r="Q49" s="87" t="str">
        <f t="shared" si="9"/>
        <v>0</v>
      </c>
      <c r="R49" s="90"/>
      <c r="S49" s="87">
        <f t="shared" si="10"/>
        <v>0</v>
      </c>
      <c r="T49" s="87">
        <f t="shared" si="11"/>
        <v>0</v>
      </c>
      <c r="U49" s="101" t="str">
        <f t="shared" si="12"/>
        <v>BAJO IMPACTO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87" t="str">
        <f t="shared" si="13"/>
        <v>0</v>
      </c>
      <c r="AI49" s="90"/>
      <c r="AJ49" s="87">
        <f t="shared" si="14"/>
        <v>0</v>
      </c>
      <c r="AK49" s="92">
        <f t="shared" si="2"/>
        <v>0</v>
      </c>
      <c r="AL49" s="101" t="str">
        <f>IF(AK49&gt;=10,"ALTO IMPACTO","BAJO IMPACTO")</f>
        <v>BAJO IMPACTO</v>
      </c>
      <c r="AM49" s="94"/>
      <c r="AN49" s="87">
        <f t="shared" si="16"/>
        <v>0</v>
      </c>
      <c r="AO49" s="95">
        <f t="shared" si="17"/>
        <v>0</v>
      </c>
      <c r="AP49" s="279" t="str">
        <f t="shared" si="18"/>
        <v>BAJO IMPACTO</v>
      </c>
      <c r="AQ49" s="280"/>
    </row>
    <row r="50" spans="1:43" ht="19.5" thickBot="1" x14ac:dyDescent="0.45">
      <c r="A50" s="102" t="s">
        <v>191</v>
      </c>
      <c r="B50" s="103">
        <f>SUM(B15:B49)</f>
        <v>6862972875</v>
      </c>
      <c r="C50" s="104"/>
      <c r="D50" s="103">
        <f>SUM(D15:D49)</f>
        <v>0</v>
      </c>
      <c r="E50" s="105"/>
      <c r="F50" s="103">
        <f>SUM(F15:F49)</f>
        <v>0</v>
      </c>
      <c r="G50" s="105"/>
      <c r="H50" s="103">
        <f>SUM(H15:H49)</f>
        <v>1322282347</v>
      </c>
      <c r="I50" s="105"/>
      <c r="J50" s="106">
        <f>SUM(J15:J49)</f>
        <v>229</v>
      </c>
      <c r="K50" s="105"/>
      <c r="L50" s="105"/>
      <c r="M50" s="105"/>
      <c r="N50" s="106">
        <f>SUM(N15:N49)</f>
        <v>4</v>
      </c>
      <c r="O50" s="105"/>
      <c r="P50" s="106">
        <f>SUM(P15:P49)</f>
        <v>0</v>
      </c>
      <c r="Q50" s="105"/>
      <c r="R50" s="106">
        <f>SUM(R15:R49)</f>
        <v>1</v>
      </c>
      <c r="S50" s="105"/>
      <c r="T50" s="105"/>
      <c r="U50" s="107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>
        <f>SUM(AG15:AG49)</f>
        <v>0</v>
      </c>
      <c r="AH50" s="105"/>
      <c r="AI50" s="105">
        <f>SUM(AI15:AI49)</f>
        <v>1</v>
      </c>
      <c r="AJ50" s="105"/>
      <c r="AK50" s="105"/>
      <c r="AL50" s="105"/>
      <c r="AM50" s="105"/>
      <c r="AN50" s="105"/>
      <c r="AO50" s="105"/>
      <c r="AP50" s="102"/>
      <c r="AQ50" s="107"/>
    </row>
    <row r="51" spans="1:43" x14ac:dyDescent="0.2">
      <c r="C51" s="108"/>
    </row>
    <row r="52" spans="1:43" x14ac:dyDescent="0.2">
      <c r="C52" s="108"/>
    </row>
    <row r="53" spans="1:43" x14ac:dyDescent="0.2">
      <c r="C53" s="108"/>
    </row>
  </sheetData>
  <mergeCells count="118">
    <mergeCell ref="AP48:AQ48"/>
    <mergeCell ref="AP49:AQ49"/>
    <mergeCell ref="AP42:AQ42"/>
    <mergeCell ref="AP43:AQ43"/>
    <mergeCell ref="AP44:AQ44"/>
    <mergeCell ref="AP45:AQ45"/>
    <mergeCell ref="AP46:AQ46"/>
    <mergeCell ref="AP47:AQ47"/>
    <mergeCell ref="AP36:AQ36"/>
    <mergeCell ref="AP37:AQ37"/>
    <mergeCell ref="AP38:AQ38"/>
    <mergeCell ref="AP39:AQ39"/>
    <mergeCell ref="AP40:AQ40"/>
    <mergeCell ref="AP41:AQ41"/>
    <mergeCell ref="AP30:AQ30"/>
    <mergeCell ref="AP31:AQ31"/>
    <mergeCell ref="AP32:AQ32"/>
    <mergeCell ref="AP33:AQ33"/>
    <mergeCell ref="AP34:AQ34"/>
    <mergeCell ref="AP35:AQ35"/>
    <mergeCell ref="AP24:AQ24"/>
    <mergeCell ref="AP25:AQ25"/>
    <mergeCell ref="AP26:AQ26"/>
    <mergeCell ref="AP27:AQ27"/>
    <mergeCell ref="AP28:AQ28"/>
    <mergeCell ref="AP29:AQ29"/>
    <mergeCell ref="AP18:AQ18"/>
    <mergeCell ref="AP19:AQ19"/>
    <mergeCell ref="AP20:AQ20"/>
    <mergeCell ref="AP21:AQ21"/>
    <mergeCell ref="AP22:AQ22"/>
    <mergeCell ref="AP23:AQ23"/>
    <mergeCell ref="R12:S12"/>
    <mergeCell ref="AG12:AH12"/>
    <mergeCell ref="AI12:AJ12"/>
    <mergeCell ref="AP15:AQ15"/>
    <mergeCell ref="AP16:AQ16"/>
    <mergeCell ref="AP17:AQ17"/>
    <mergeCell ref="V11:AF12"/>
    <mergeCell ref="AG11:AH11"/>
    <mergeCell ref="AI11:AJ11"/>
    <mergeCell ref="AM8:AM13"/>
    <mergeCell ref="AI9:AJ9"/>
    <mergeCell ref="H12:I12"/>
    <mergeCell ref="J12:K12"/>
    <mergeCell ref="N12:O12"/>
    <mergeCell ref="B9:C9"/>
    <mergeCell ref="D9:E9"/>
    <mergeCell ref="F9:G9"/>
    <mergeCell ref="H9:I9"/>
    <mergeCell ref="J9:K9"/>
    <mergeCell ref="N9:O9"/>
    <mergeCell ref="R7:S7"/>
    <mergeCell ref="T7:T14"/>
    <mergeCell ref="U7:U14"/>
    <mergeCell ref="P8:Q8"/>
    <mergeCell ref="R8:S8"/>
    <mergeCell ref="R9:S9"/>
    <mergeCell ref="R10:S10"/>
    <mergeCell ref="AG8:AH8"/>
    <mergeCell ref="AI8:AJ8"/>
    <mergeCell ref="P12:Q12"/>
    <mergeCell ref="AG10:AH10"/>
    <mergeCell ref="AI10:AJ10"/>
    <mergeCell ref="P11:Q11"/>
    <mergeCell ref="R11:S11"/>
    <mergeCell ref="P10:Q10"/>
    <mergeCell ref="P9:Q9"/>
    <mergeCell ref="V9:AF9"/>
    <mergeCell ref="AG9:AH9"/>
    <mergeCell ref="B8:C8"/>
    <mergeCell ref="D8:E8"/>
    <mergeCell ref="F8:G8"/>
    <mergeCell ref="H8:I8"/>
    <mergeCell ref="J8:K8"/>
    <mergeCell ref="N8:O8"/>
    <mergeCell ref="M7:M14"/>
    <mergeCell ref="N7:O7"/>
    <mergeCell ref="P7:Q7"/>
    <mergeCell ref="B11:C11"/>
    <mergeCell ref="D11:E11"/>
    <mergeCell ref="F11:G11"/>
    <mergeCell ref="H11:I11"/>
    <mergeCell ref="J11:K11"/>
    <mergeCell ref="N11:O11"/>
    <mergeCell ref="B10:C10"/>
    <mergeCell ref="D10:E10"/>
    <mergeCell ref="F10:G10"/>
    <mergeCell ref="H10:I10"/>
    <mergeCell ref="J10:K10"/>
    <mergeCell ref="N10:O10"/>
    <mergeCell ref="B12:C12"/>
    <mergeCell ref="D12:E12"/>
    <mergeCell ref="F12:G12"/>
    <mergeCell ref="A1:AQ1"/>
    <mergeCell ref="A2:AQ2"/>
    <mergeCell ref="A4:A14"/>
    <mergeCell ref="B4:L4"/>
    <mergeCell ref="N4:T4"/>
    <mergeCell ref="V4:AK4"/>
    <mergeCell ref="AN4:AN14"/>
    <mergeCell ref="B5:L5"/>
    <mergeCell ref="N5:T5"/>
    <mergeCell ref="V5:AK5"/>
    <mergeCell ref="AM5:AM7"/>
    <mergeCell ref="B6:L6"/>
    <mergeCell ref="N6:T6"/>
    <mergeCell ref="V6:AK6"/>
    <mergeCell ref="B7:C7"/>
    <mergeCell ref="D7:E7"/>
    <mergeCell ref="F7:G7"/>
    <mergeCell ref="H7:I7"/>
    <mergeCell ref="J7:K7"/>
    <mergeCell ref="L7:L14"/>
    <mergeCell ref="AG7:AH7"/>
    <mergeCell ref="AI7:AJ7"/>
    <mergeCell ref="AK7:AK14"/>
    <mergeCell ref="AL7:AL14"/>
  </mergeCells>
  <conditionalFormatting sqref="AP15:AP49 M15:M49 U15:U49 AL15:AL49">
    <cfRule type="cellIs" dxfId="5" priority="3" operator="equal">
      <formula>"ALTO IMPACTO"</formula>
    </cfRule>
  </conditionalFormatting>
  <conditionalFormatting sqref="AP15:AP49 M15:M49 U15:U49 AL15:AL49">
    <cfRule type="cellIs" dxfId="4" priority="2" operator="equal">
      <formula>"ALTO IMPACTO"</formula>
    </cfRule>
  </conditionalFormatting>
  <conditionalFormatting sqref="AP15:AP49 M15:M49 U15:U49 AL15:AL49">
    <cfRule type="cellIs" dxfId="3" priority="1" operator="equal">
      <formula>"BAJO IMPACTO"</formula>
    </cfRule>
  </conditionalFormatting>
  <dataValidations count="5">
    <dataValidation type="list" allowBlank="1" showInputMessage="1" showErrorMessage="1" errorTitle="ERROR" error="NO SELECCIONO UN ELEMENTO DE LA LISTA VALIDA" promptTitle="VALOR DEL INDICADOR" prompt="SELECCIONE DE LA LISTA UNO DE LOS VALORES" sqref="Y15:Z49 AB15:AB49 AE15:AF49">
      <formula1>$BE$16:$BE$18</formula1>
    </dataValidation>
    <dataValidation type="list" allowBlank="1" showInputMessage="1" showErrorMessage="1" errorTitle="ERROR" error="NO SELECCIONO UN ELEMENTO DE LA LISTA VALIDO" promptTitle="VALOR DEL INDICADOR" prompt="SELECCIONE DE LA LISTA UNO DE LOS VALORES " sqref="X15:X49 AA15:AA49 AC15:AD49">
      <formula1>$BD$16:$BD$18</formula1>
    </dataValidation>
    <dataValidation type="list" allowBlank="1" showInputMessage="1" showErrorMessage="1" errorTitle="ERROR" error="NO SELECCIONO UN ELEMENTO DE LA LISTA VALIDO" promptTitle="VALOR DEL INDICADOR" prompt="SELECCIONES DE LA LISTA UNO DE LOS VALORES" sqref="W15:W49">
      <formula1>$BC$16:$BC$17</formula1>
    </dataValidation>
    <dataValidation type="list" allowBlank="1" showInputMessage="1" showErrorMessage="1" errorTitle="ERROR" error="NO SELECCIONO UN ELEMENTO DE LA LISTA VALIDO" promptTitle="VALOR DEL INDICADOR" prompt="SELECCIONE DE LA LISTA UNO DE LOS VALORES" sqref="V15:V49">
      <formula1>$BB$16:$BB$18</formula1>
    </dataValidation>
    <dataValidation type="whole" allowBlank="1" showInputMessage="1" showErrorMessage="1" sqref="N11:S12 AG11:AJ12 B11:K12">
      <formula1>-10101010</formula1>
      <formula2>-101010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opLeftCell="A10" zoomScale="60" zoomScaleNormal="60" workbookViewId="0">
      <pane xSplit="7" ySplit="20" topLeftCell="AO42" activePane="bottomRight" state="frozen"/>
      <selection activeCell="A10" sqref="A10"/>
      <selection pane="topRight" activeCell="H10" sqref="H10"/>
      <selection pane="bottomLeft" activeCell="A30" sqref="A30"/>
      <selection pane="bottomRight" activeCell="AX34" sqref="AX34"/>
    </sheetView>
  </sheetViews>
  <sheetFormatPr baseColWidth="10" defaultRowHeight="12.75" x14ac:dyDescent="0.2"/>
  <cols>
    <col min="1" max="1" width="51.7109375" customWidth="1"/>
    <col min="2" max="2" width="32.28515625" customWidth="1"/>
    <col min="3" max="3" width="11.140625" customWidth="1"/>
    <col min="4" max="4" width="30.28515625" customWidth="1"/>
    <col min="5" max="5" width="10.7109375" customWidth="1"/>
    <col min="6" max="6" width="27" customWidth="1"/>
    <col min="7" max="7" width="10" customWidth="1"/>
    <col min="8" max="8" width="29.42578125" customWidth="1"/>
    <col min="9" max="9" width="10.5703125" customWidth="1"/>
    <col min="10" max="10" width="21" customWidth="1"/>
    <col min="11" max="11" width="9.7109375" customWidth="1"/>
    <col min="12" max="12" width="21.5703125" customWidth="1"/>
    <col min="13" max="13" width="21.85546875" customWidth="1"/>
    <col min="14" max="14" width="17.5703125" customWidth="1"/>
    <col min="15" max="15" width="36" customWidth="1"/>
    <col min="16" max="16" width="22.7109375" customWidth="1"/>
    <col min="17" max="17" width="23.140625" customWidth="1"/>
    <col min="18" max="18" width="26.28515625" customWidth="1"/>
    <col min="19" max="19" width="18.7109375" customWidth="1"/>
    <col min="20" max="20" width="24.5703125" customWidth="1"/>
    <col min="21" max="21" width="20.140625" customWidth="1"/>
    <col min="22" max="22" width="20.42578125" customWidth="1"/>
    <col min="23" max="23" width="21.85546875" customWidth="1"/>
    <col min="24" max="25" width="20.42578125" customWidth="1"/>
    <col min="26" max="26" width="22.85546875" customWidth="1"/>
    <col min="27" max="27" width="23.85546875" customWidth="1"/>
    <col min="28" max="29" width="21.7109375" customWidth="1"/>
    <col min="30" max="30" width="21.42578125" customWidth="1"/>
    <col min="31" max="31" width="23.42578125" customWidth="1"/>
    <col min="32" max="32" width="18.5703125" customWidth="1"/>
    <col min="33" max="33" width="19" customWidth="1"/>
    <col min="34" max="34" width="18.85546875" customWidth="1"/>
    <col min="35" max="36" width="21" customWidth="1"/>
    <col min="37" max="37" width="23.140625" customWidth="1"/>
    <col min="38" max="38" width="20" customWidth="1"/>
    <col min="39" max="39" width="46.85546875" customWidth="1"/>
    <col min="40" max="40" width="19.42578125" customWidth="1"/>
    <col min="41" max="41" width="16.140625" customWidth="1"/>
    <col min="42" max="42" width="19.28515625" customWidth="1"/>
    <col min="54" max="57" width="0" hidden="1" customWidth="1"/>
  </cols>
  <sheetData>
    <row r="1" spans="1:57" ht="30" customHeight="1" thickBot="1" x14ac:dyDescent="0.25">
      <c r="A1" s="208" t="s">
        <v>85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</row>
    <row r="2" spans="1:57" ht="37.5" thickBot="1" x14ac:dyDescent="0.25">
      <c r="A2" s="209" t="s">
        <v>86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1"/>
    </row>
    <row r="3" spans="1:57" ht="13.5" hidden="1" thickBot="1" x14ac:dyDescent="0.25"/>
    <row r="4" spans="1:57" ht="22.5" x14ac:dyDescent="0.2">
      <c r="A4" s="212" t="s">
        <v>87</v>
      </c>
      <c r="B4" s="216" t="s">
        <v>88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47"/>
      <c r="N4" s="218" t="s">
        <v>88</v>
      </c>
      <c r="O4" s="219"/>
      <c r="P4" s="219"/>
      <c r="Q4" s="219"/>
      <c r="R4" s="219"/>
      <c r="S4" s="219"/>
      <c r="T4" s="220"/>
      <c r="U4" s="48"/>
      <c r="V4" s="221" t="s">
        <v>89</v>
      </c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49"/>
      <c r="AM4" s="50" t="s">
        <v>90</v>
      </c>
      <c r="AN4" s="222" t="s">
        <v>91</v>
      </c>
      <c r="AO4" s="51"/>
      <c r="AP4" s="51"/>
      <c r="AQ4" s="52"/>
    </row>
    <row r="5" spans="1:57" ht="22.5" x14ac:dyDescent="0.2">
      <c r="A5" s="213"/>
      <c r="B5" s="225" t="s">
        <v>92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53"/>
      <c r="N5" s="227" t="s">
        <v>93</v>
      </c>
      <c r="O5" s="228"/>
      <c r="P5" s="228"/>
      <c r="Q5" s="228"/>
      <c r="R5" s="228"/>
      <c r="S5" s="228"/>
      <c r="T5" s="229"/>
      <c r="U5" s="54"/>
      <c r="V5" s="230" t="s">
        <v>94</v>
      </c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55"/>
      <c r="AM5" s="231" t="s">
        <v>95</v>
      </c>
      <c r="AN5" s="223"/>
      <c r="AO5" s="56"/>
      <c r="AP5" s="56"/>
      <c r="AQ5" s="57"/>
    </row>
    <row r="6" spans="1:57" ht="18.75" customHeight="1" x14ac:dyDescent="0.2">
      <c r="A6" s="213"/>
      <c r="B6" s="225">
        <v>30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53"/>
      <c r="N6" s="227">
        <v>20</v>
      </c>
      <c r="O6" s="228"/>
      <c r="P6" s="228"/>
      <c r="Q6" s="228"/>
      <c r="R6" s="228"/>
      <c r="S6" s="228"/>
      <c r="T6" s="229"/>
      <c r="U6" s="54"/>
      <c r="V6" s="230">
        <v>50</v>
      </c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55"/>
      <c r="AM6" s="231"/>
      <c r="AN6" s="223"/>
      <c r="AO6" s="56"/>
      <c r="AP6" s="56"/>
      <c r="AQ6" s="57"/>
    </row>
    <row r="7" spans="1:57" ht="118.5" customHeight="1" x14ac:dyDescent="0.2">
      <c r="A7" s="213"/>
      <c r="B7" s="232" t="s">
        <v>96</v>
      </c>
      <c r="C7" s="233"/>
      <c r="D7" s="234" t="s">
        <v>97</v>
      </c>
      <c r="E7" s="232"/>
      <c r="F7" s="233" t="s">
        <v>98</v>
      </c>
      <c r="G7" s="233"/>
      <c r="H7" s="233" t="s">
        <v>99</v>
      </c>
      <c r="I7" s="233"/>
      <c r="J7" s="233" t="s">
        <v>100</v>
      </c>
      <c r="K7" s="233"/>
      <c r="L7" s="235" t="s">
        <v>101</v>
      </c>
      <c r="M7" s="235" t="s">
        <v>102</v>
      </c>
      <c r="N7" s="249" t="s">
        <v>103</v>
      </c>
      <c r="O7" s="250"/>
      <c r="P7" s="249" t="s">
        <v>104</v>
      </c>
      <c r="Q7" s="250"/>
      <c r="R7" s="249" t="s">
        <v>105</v>
      </c>
      <c r="S7" s="250"/>
      <c r="T7" s="259" t="s">
        <v>106</v>
      </c>
      <c r="U7" s="263" t="s">
        <v>102</v>
      </c>
      <c r="V7" s="58" t="s">
        <v>107</v>
      </c>
      <c r="W7" s="58" t="s">
        <v>108</v>
      </c>
      <c r="X7" s="58" t="s">
        <v>109</v>
      </c>
      <c r="Y7" s="58" t="s">
        <v>110</v>
      </c>
      <c r="Z7" s="58" t="s">
        <v>111</v>
      </c>
      <c r="AA7" s="58" t="s">
        <v>112</v>
      </c>
      <c r="AB7" s="58" t="s">
        <v>113</v>
      </c>
      <c r="AC7" s="58" t="s">
        <v>114</v>
      </c>
      <c r="AD7" s="58" t="s">
        <v>115</v>
      </c>
      <c r="AE7" s="58" t="s">
        <v>116</v>
      </c>
      <c r="AF7" s="58" t="s">
        <v>117</v>
      </c>
      <c r="AG7" s="238" t="s">
        <v>118</v>
      </c>
      <c r="AH7" s="238"/>
      <c r="AI7" s="238" t="s">
        <v>119</v>
      </c>
      <c r="AJ7" s="238"/>
      <c r="AK7" s="239" t="s">
        <v>120</v>
      </c>
      <c r="AL7" s="239" t="s">
        <v>102</v>
      </c>
      <c r="AM7" s="231"/>
      <c r="AN7" s="223"/>
      <c r="AO7" s="59" t="s">
        <v>121</v>
      </c>
      <c r="AP7" s="59">
        <f>COUNTIF(AP15:AP49,"BAJO IMPACTO")</f>
        <v>22</v>
      </c>
      <c r="AQ7" s="60"/>
    </row>
    <row r="8" spans="1:57" ht="89.25" customHeight="1" x14ac:dyDescent="0.2">
      <c r="A8" s="213"/>
      <c r="B8" s="242" t="s">
        <v>122</v>
      </c>
      <c r="C8" s="243"/>
      <c r="D8" s="244" t="s">
        <v>123</v>
      </c>
      <c r="E8" s="245"/>
      <c r="F8" s="243" t="s">
        <v>124</v>
      </c>
      <c r="G8" s="243"/>
      <c r="H8" s="243" t="s">
        <v>125</v>
      </c>
      <c r="I8" s="243"/>
      <c r="J8" s="243" t="s">
        <v>126</v>
      </c>
      <c r="K8" s="243"/>
      <c r="L8" s="235"/>
      <c r="M8" s="235"/>
      <c r="N8" s="246" t="s">
        <v>127</v>
      </c>
      <c r="O8" s="247"/>
      <c r="P8" s="246" t="s">
        <v>128</v>
      </c>
      <c r="Q8" s="247"/>
      <c r="R8" s="246" t="s">
        <v>129</v>
      </c>
      <c r="S8" s="247"/>
      <c r="T8" s="260"/>
      <c r="U8" s="263"/>
      <c r="V8" s="61" t="s">
        <v>130</v>
      </c>
      <c r="W8" s="61" t="s">
        <v>131</v>
      </c>
      <c r="X8" s="61" t="s">
        <v>130</v>
      </c>
      <c r="Y8" s="61" t="s">
        <v>132</v>
      </c>
      <c r="Z8" s="61" t="s">
        <v>132</v>
      </c>
      <c r="AA8" s="61" t="s">
        <v>133</v>
      </c>
      <c r="AB8" s="61" t="s">
        <v>132</v>
      </c>
      <c r="AC8" s="61" t="s">
        <v>134</v>
      </c>
      <c r="AD8" s="61" t="s">
        <v>135</v>
      </c>
      <c r="AE8" s="61" t="s">
        <v>136</v>
      </c>
      <c r="AF8" s="61" t="s">
        <v>136</v>
      </c>
      <c r="AG8" s="268" t="s">
        <v>137</v>
      </c>
      <c r="AH8" s="268"/>
      <c r="AI8" s="268" t="s">
        <v>138</v>
      </c>
      <c r="AJ8" s="268"/>
      <c r="AK8" s="239"/>
      <c r="AL8" s="239"/>
      <c r="AM8" s="288" t="s">
        <v>139</v>
      </c>
      <c r="AN8" s="223"/>
      <c r="AO8" s="59" t="s">
        <v>140</v>
      </c>
      <c r="AP8" s="59">
        <f>COUNTIF(AP15:AP49,"ALTO IMPACTO")</f>
        <v>13</v>
      </c>
      <c r="AQ8" s="60"/>
    </row>
    <row r="9" spans="1:57" ht="55.5" customHeight="1" x14ac:dyDescent="0.2">
      <c r="A9" s="213"/>
      <c r="B9" s="245" t="s">
        <v>141</v>
      </c>
      <c r="C9" s="244"/>
      <c r="D9" s="275" t="s">
        <v>142</v>
      </c>
      <c r="E9" s="244"/>
      <c r="F9" s="245" t="s">
        <v>143</v>
      </c>
      <c r="G9" s="275"/>
      <c r="H9" s="275" t="s">
        <v>144</v>
      </c>
      <c r="I9" s="275"/>
      <c r="J9" s="275" t="s">
        <v>145</v>
      </c>
      <c r="K9" s="275"/>
      <c r="L9" s="235"/>
      <c r="M9" s="235"/>
      <c r="N9" s="266" t="s">
        <v>146</v>
      </c>
      <c r="O9" s="267"/>
      <c r="P9" s="266" t="s">
        <v>147</v>
      </c>
      <c r="Q9" s="267"/>
      <c r="R9" s="266" t="s">
        <v>148</v>
      </c>
      <c r="S9" s="267"/>
      <c r="T9" s="260"/>
      <c r="U9" s="263"/>
      <c r="V9" s="271" t="s">
        <v>149</v>
      </c>
      <c r="W9" s="272"/>
      <c r="X9" s="272"/>
      <c r="Y9" s="272"/>
      <c r="Z9" s="272"/>
      <c r="AA9" s="272"/>
      <c r="AB9" s="272"/>
      <c r="AC9" s="272"/>
      <c r="AD9" s="272"/>
      <c r="AE9" s="272"/>
      <c r="AF9" s="273"/>
      <c r="AG9" s="274" t="s">
        <v>150</v>
      </c>
      <c r="AH9" s="274"/>
      <c r="AI9" s="274" t="s">
        <v>151</v>
      </c>
      <c r="AJ9" s="274"/>
      <c r="AK9" s="239"/>
      <c r="AL9" s="239"/>
      <c r="AM9" s="288"/>
      <c r="AN9" s="223"/>
      <c r="AO9" s="59" t="s">
        <v>152</v>
      </c>
      <c r="AP9" s="62">
        <f>MAX(AN15:AN49)</f>
        <v>46.182130900420702</v>
      </c>
      <c r="AQ9" s="63">
        <v>1</v>
      </c>
    </row>
    <row r="10" spans="1:57" ht="18.75" x14ac:dyDescent="0.4">
      <c r="A10" s="214"/>
      <c r="B10" s="255">
        <v>8</v>
      </c>
      <c r="C10" s="255"/>
      <c r="D10" s="255">
        <v>6</v>
      </c>
      <c r="E10" s="255"/>
      <c r="F10" s="255">
        <v>3</v>
      </c>
      <c r="G10" s="255"/>
      <c r="H10" s="255">
        <v>8</v>
      </c>
      <c r="I10" s="255"/>
      <c r="J10" s="255">
        <v>5</v>
      </c>
      <c r="K10" s="255"/>
      <c r="L10" s="236"/>
      <c r="M10" s="248"/>
      <c r="N10" s="256">
        <v>10</v>
      </c>
      <c r="O10" s="256"/>
      <c r="P10" s="256">
        <v>5</v>
      </c>
      <c r="Q10" s="256"/>
      <c r="R10" s="256">
        <v>5</v>
      </c>
      <c r="S10" s="256"/>
      <c r="T10" s="261"/>
      <c r="U10" s="264"/>
      <c r="V10" s="64">
        <v>5</v>
      </c>
      <c r="W10" s="64">
        <v>5</v>
      </c>
      <c r="X10" s="64">
        <v>5</v>
      </c>
      <c r="Y10" s="64">
        <v>3</v>
      </c>
      <c r="Z10" s="64">
        <v>3</v>
      </c>
      <c r="AA10" s="64">
        <v>5</v>
      </c>
      <c r="AB10" s="64">
        <v>3</v>
      </c>
      <c r="AC10" s="64">
        <v>5</v>
      </c>
      <c r="AD10" s="64">
        <v>5</v>
      </c>
      <c r="AE10" s="64">
        <v>3</v>
      </c>
      <c r="AF10" s="64">
        <v>3</v>
      </c>
      <c r="AG10" s="256">
        <v>2</v>
      </c>
      <c r="AH10" s="256"/>
      <c r="AI10" s="256">
        <v>3</v>
      </c>
      <c r="AJ10" s="256"/>
      <c r="AK10" s="240"/>
      <c r="AL10" s="239"/>
      <c r="AM10" s="288"/>
      <c r="AN10" s="223"/>
      <c r="AO10" s="59" t="s">
        <v>153</v>
      </c>
      <c r="AP10" s="65">
        <f>MIN(AN15:AN24)</f>
        <v>3.5354796337648544</v>
      </c>
      <c r="AQ10" s="66"/>
    </row>
    <row r="11" spans="1:57" x14ac:dyDescent="0.2">
      <c r="A11" s="213"/>
      <c r="B11" s="251">
        <f>MAX(B15:B49)</f>
        <v>44933248510</v>
      </c>
      <c r="C11" s="252"/>
      <c r="D11" s="252">
        <f>MAX(D15:D49)</f>
        <v>0</v>
      </c>
      <c r="E11" s="252"/>
      <c r="F11" s="252">
        <f>MAX(F15:F49)</f>
        <v>0</v>
      </c>
      <c r="G11" s="252"/>
      <c r="H11" s="252">
        <f>MAX(H15:H49)</f>
        <v>17468381063</v>
      </c>
      <c r="I11" s="252"/>
      <c r="J11" s="252">
        <f>MAX(J15:J49)</f>
        <v>2211</v>
      </c>
      <c r="K11" s="252"/>
      <c r="L11" s="235"/>
      <c r="M11" s="235"/>
      <c r="N11" s="253">
        <f>MAX(N15:N49)</f>
        <v>4</v>
      </c>
      <c r="O11" s="254"/>
      <c r="P11" s="253">
        <f>MAX(P15:P49)</f>
        <v>1</v>
      </c>
      <c r="Q11" s="254"/>
      <c r="R11" s="253">
        <f>MAX(R15:R49)</f>
        <v>11</v>
      </c>
      <c r="S11" s="254"/>
      <c r="T11" s="260"/>
      <c r="U11" s="263"/>
      <c r="V11" s="281" t="s">
        <v>149</v>
      </c>
      <c r="W11" s="282"/>
      <c r="X11" s="282"/>
      <c r="Y11" s="282"/>
      <c r="Z11" s="282"/>
      <c r="AA11" s="282"/>
      <c r="AB11" s="282"/>
      <c r="AC11" s="282"/>
      <c r="AD11" s="282"/>
      <c r="AE11" s="282"/>
      <c r="AF11" s="283"/>
      <c r="AG11" s="287">
        <f>MAX(AG15:AG49)</f>
        <v>0</v>
      </c>
      <c r="AH11" s="287"/>
      <c r="AI11" s="287">
        <f>MAX(AI15:AI49)</f>
        <v>3</v>
      </c>
      <c r="AJ11" s="287"/>
      <c r="AK11" s="239"/>
      <c r="AL11" s="239"/>
      <c r="AM11" s="288"/>
      <c r="AN11" s="223"/>
      <c r="AO11" s="59" t="s">
        <v>154</v>
      </c>
      <c r="AP11" s="67">
        <f>COUNTA(AN15:AN49)</f>
        <v>35</v>
      </c>
      <c r="AQ11" s="68"/>
    </row>
    <row r="12" spans="1:57" x14ac:dyDescent="0.2">
      <c r="A12" s="213"/>
      <c r="B12" s="257">
        <f>SUM(B15:B49)</f>
        <v>198465130411</v>
      </c>
      <c r="C12" s="258"/>
      <c r="D12" s="258">
        <f>SUM(D15:D49)</f>
        <v>0</v>
      </c>
      <c r="E12" s="258"/>
      <c r="F12" s="258">
        <f>SUM(F15:F49)</f>
        <v>0</v>
      </c>
      <c r="G12" s="258"/>
      <c r="H12" s="258">
        <f>SUM(H15:H49)</f>
        <v>52692154793</v>
      </c>
      <c r="I12" s="258"/>
      <c r="J12" s="258">
        <f>SUM(J15:J49)</f>
        <v>8653</v>
      </c>
      <c r="K12" s="258"/>
      <c r="L12" s="235"/>
      <c r="M12" s="235"/>
      <c r="N12" s="269">
        <f>SUM(N15:N49)</f>
        <v>7</v>
      </c>
      <c r="O12" s="270"/>
      <c r="P12" s="269">
        <f>SUM(P15:P49)</f>
        <v>1</v>
      </c>
      <c r="Q12" s="270"/>
      <c r="R12" s="269">
        <f>SUM(R15:R49)</f>
        <v>24</v>
      </c>
      <c r="S12" s="270"/>
      <c r="T12" s="260"/>
      <c r="U12" s="263"/>
      <c r="V12" s="284"/>
      <c r="W12" s="285"/>
      <c r="X12" s="285"/>
      <c r="Y12" s="285"/>
      <c r="Z12" s="285"/>
      <c r="AA12" s="285"/>
      <c r="AB12" s="285"/>
      <c r="AC12" s="285"/>
      <c r="AD12" s="285"/>
      <c r="AE12" s="285"/>
      <c r="AF12" s="286"/>
      <c r="AG12" s="278">
        <f>SUM(AG15:AG49)</f>
        <v>0</v>
      </c>
      <c r="AH12" s="278"/>
      <c r="AI12" s="278">
        <f>SUM(AI15:AI49)</f>
        <v>17</v>
      </c>
      <c r="AJ12" s="278"/>
      <c r="AK12" s="239"/>
      <c r="AL12" s="239"/>
      <c r="AM12" s="288"/>
      <c r="AN12" s="223"/>
      <c r="AO12" s="59" t="s">
        <v>155</v>
      </c>
      <c r="AP12" s="65">
        <f>MEDIAN(AN15:AN24)</f>
        <v>12.310826546475171</v>
      </c>
      <c r="AQ12" s="66"/>
    </row>
    <row r="13" spans="1:57" ht="38.25" x14ac:dyDescent="0.2">
      <c r="A13" s="213"/>
      <c r="B13" s="69" t="s">
        <v>156</v>
      </c>
      <c r="C13" s="70" t="s">
        <v>157</v>
      </c>
      <c r="D13" s="71" t="s">
        <v>158</v>
      </c>
      <c r="E13" s="70" t="s">
        <v>157</v>
      </c>
      <c r="F13" s="71" t="s">
        <v>159</v>
      </c>
      <c r="G13" s="70" t="s">
        <v>157</v>
      </c>
      <c r="H13" s="71" t="s">
        <v>160</v>
      </c>
      <c r="I13" s="70" t="s">
        <v>157</v>
      </c>
      <c r="J13" s="71" t="s">
        <v>161</v>
      </c>
      <c r="K13" s="70" t="s">
        <v>157</v>
      </c>
      <c r="L13" s="235"/>
      <c r="M13" s="235"/>
      <c r="N13" s="72" t="s">
        <v>162</v>
      </c>
      <c r="O13" s="72" t="s">
        <v>157</v>
      </c>
      <c r="P13" s="72" t="s">
        <v>163</v>
      </c>
      <c r="Q13" s="72" t="s">
        <v>157</v>
      </c>
      <c r="R13" s="72" t="s">
        <v>164</v>
      </c>
      <c r="S13" s="72" t="s">
        <v>157</v>
      </c>
      <c r="T13" s="260"/>
      <c r="U13" s="263"/>
      <c r="V13" s="73" t="s">
        <v>165</v>
      </c>
      <c r="W13" s="73" t="s">
        <v>166</v>
      </c>
      <c r="X13" s="73" t="s">
        <v>165</v>
      </c>
      <c r="Y13" s="73" t="s">
        <v>167</v>
      </c>
      <c r="Z13" s="73" t="s">
        <v>167</v>
      </c>
      <c r="AA13" s="73" t="s">
        <v>165</v>
      </c>
      <c r="AB13" s="73" t="s">
        <v>167</v>
      </c>
      <c r="AC13" s="73" t="s">
        <v>165</v>
      </c>
      <c r="AD13" s="73" t="s">
        <v>165</v>
      </c>
      <c r="AE13" s="73" t="s">
        <v>167</v>
      </c>
      <c r="AF13" s="73" t="s">
        <v>167</v>
      </c>
      <c r="AG13" s="74" t="s">
        <v>168</v>
      </c>
      <c r="AH13" s="73" t="s">
        <v>157</v>
      </c>
      <c r="AI13" s="74" t="s">
        <v>169</v>
      </c>
      <c r="AJ13" s="73" t="s">
        <v>157</v>
      </c>
      <c r="AK13" s="239"/>
      <c r="AL13" s="239"/>
      <c r="AM13" s="288"/>
      <c r="AN13" s="223"/>
      <c r="AO13" s="75" t="s">
        <v>170</v>
      </c>
      <c r="AP13" s="76">
        <v>0.2</v>
      </c>
      <c r="AQ13" s="77"/>
    </row>
    <row r="14" spans="1:57" ht="13.5" thickBot="1" x14ac:dyDescent="0.25">
      <c r="A14" s="215"/>
      <c r="B14" s="78" t="s">
        <v>171</v>
      </c>
      <c r="C14" s="79" t="s">
        <v>172</v>
      </c>
      <c r="D14" s="79" t="s">
        <v>171</v>
      </c>
      <c r="E14" s="79" t="s">
        <v>172</v>
      </c>
      <c r="F14" s="79" t="s">
        <v>171</v>
      </c>
      <c r="G14" s="79" t="s">
        <v>172</v>
      </c>
      <c r="H14" s="79" t="s">
        <v>171</v>
      </c>
      <c r="I14" s="79" t="s">
        <v>172</v>
      </c>
      <c r="J14" s="79" t="s">
        <v>154</v>
      </c>
      <c r="K14" s="79" t="s">
        <v>172</v>
      </c>
      <c r="L14" s="237"/>
      <c r="M14" s="237"/>
      <c r="N14" s="80" t="s">
        <v>154</v>
      </c>
      <c r="O14" s="80" t="s">
        <v>172</v>
      </c>
      <c r="P14" s="80" t="s">
        <v>154</v>
      </c>
      <c r="Q14" s="80" t="s">
        <v>172</v>
      </c>
      <c r="R14" s="80" t="s">
        <v>154</v>
      </c>
      <c r="S14" s="80" t="s">
        <v>172</v>
      </c>
      <c r="T14" s="262"/>
      <c r="U14" s="265"/>
      <c r="V14" s="81" t="s">
        <v>172</v>
      </c>
      <c r="W14" s="81" t="s">
        <v>172</v>
      </c>
      <c r="X14" s="81" t="s">
        <v>172</v>
      </c>
      <c r="Y14" s="81" t="s">
        <v>172</v>
      </c>
      <c r="Z14" s="81" t="s">
        <v>172</v>
      </c>
      <c r="AA14" s="81" t="s">
        <v>172</v>
      </c>
      <c r="AB14" s="81" t="s">
        <v>172</v>
      </c>
      <c r="AC14" s="81" t="s">
        <v>172</v>
      </c>
      <c r="AD14" s="81" t="s">
        <v>172</v>
      </c>
      <c r="AE14" s="81" t="s">
        <v>172</v>
      </c>
      <c r="AF14" s="81" t="s">
        <v>172</v>
      </c>
      <c r="AG14" s="81" t="s">
        <v>154</v>
      </c>
      <c r="AH14" s="81" t="s">
        <v>172</v>
      </c>
      <c r="AI14" s="81" t="s">
        <v>154</v>
      </c>
      <c r="AJ14" s="81" t="s">
        <v>172</v>
      </c>
      <c r="AK14" s="241"/>
      <c r="AL14" s="241"/>
      <c r="AM14" s="82"/>
      <c r="AN14" s="224"/>
      <c r="AO14" s="83"/>
      <c r="AP14" s="83"/>
      <c r="AQ14" s="84"/>
    </row>
    <row r="15" spans="1:57" ht="15.75" x14ac:dyDescent="0.25">
      <c r="A15" s="85" t="s">
        <v>218</v>
      </c>
      <c r="B15" s="86">
        <v>7396804267</v>
      </c>
      <c r="C15" s="87">
        <f t="shared" ref="C15:C49" si="0">+$B$10*B15/$B$11</f>
        <v>1.3169409312311482</v>
      </c>
      <c r="D15" s="86">
        <v>0</v>
      </c>
      <c r="E15" s="87" t="str">
        <f>IF(($D$11=0),"0 ",+$D$10*D15/$D$11)</f>
        <v xml:space="preserve">0 </v>
      </c>
      <c r="F15" s="86">
        <v>0</v>
      </c>
      <c r="G15" s="87" t="str">
        <f>IF(($F$11=0),"0 ",+$F$10*F15/$F$11)</f>
        <v xml:space="preserve">0 </v>
      </c>
      <c r="H15" s="100">
        <v>3495109803</v>
      </c>
      <c r="I15" s="87">
        <f t="shared" ref="I15:I49" si="1">+$H$10*H15/$H$11</f>
        <v>1.6006565418488776</v>
      </c>
      <c r="J15" s="88">
        <v>400</v>
      </c>
      <c r="K15" s="87">
        <f>IF(($J$11=0),"0",+$J$10*J15/$J$11)</f>
        <v>0.90456806874717322</v>
      </c>
      <c r="L15" s="87">
        <f>+C15+E15+G15+I15+K15</f>
        <v>3.8221655418271987</v>
      </c>
      <c r="M15" s="89" t="str">
        <f>IF(L15&gt;=6,"ALTO IMPACTO","BAJO IMPACTO")</f>
        <v>BAJO IMPACTO</v>
      </c>
      <c r="N15" s="90">
        <v>0</v>
      </c>
      <c r="O15" s="87">
        <f>IF(($N$11=0),"0",+$N$10*N15/$N$11)</f>
        <v>0</v>
      </c>
      <c r="P15" s="90">
        <v>0</v>
      </c>
      <c r="Q15" s="87">
        <f>IF(($P$11=0),"0",+$P$10*P15/$P$11)</f>
        <v>0</v>
      </c>
      <c r="R15" s="90">
        <v>0</v>
      </c>
      <c r="S15" s="87">
        <f>IF(($R$11=0),"0",+$R$10*R15/$R$11)</f>
        <v>0</v>
      </c>
      <c r="T15" s="87">
        <f>+O15+Q15+S15</f>
        <v>0</v>
      </c>
      <c r="U15" s="91" t="str">
        <f>IF(T15&gt;=4,"ALTO IMPACTO","BAJO IMPACTO")</f>
        <v>BAJO IMPACTO</v>
      </c>
      <c r="V15" s="90">
        <v>3</v>
      </c>
      <c r="W15" s="90">
        <v>0</v>
      </c>
      <c r="X15" s="90">
        <v>0</v>
      </c>
      <c r="Y15" s="90">
        <v>0</v>
      </c>
      <c r="Z15" s="90"/>
      <c r="AA15" s="90">
        <v>0</v>
      </c>
      <c r="AB15" s="90"/>
      <c r="AC15" s="90">
        <v>0</v>
      </c>
      <c r="AD15" s="90">
        <v>3</v>
      </c>
      <c r="AE15" s="90">
        <v>0</v>
      </c>
      <c r="AF15" s="90">
        <v>0</v>
      </c>
      <c r="AG15" s="90">
        <v>0</v>
      </c>
      <c r="AH15" s="87" t="str">
        <f>IF(($AG$11=0),"0",+$AG$10*AG15/$AG$11)</f>
        <v>0</v>
      </c>
      <c r="AI15" s="90">
        <v>1</v>
      </c>
      <c r="AJ15" s="87">
        <f>IF(($AI$11=0),"0",+$AI$10*AI15/$AI$11)</f>
        <v>1</v>
      </c>
      <c r="AK15" s="92">
        <f t="shared" ref="AK15:AK49" si="2">V15+W15+X15+Y15+Z15+AA15+AB15+AC15+AD15+AE15+AF15+AH15+AJ15</f>
        <v>7</v>
      </c>
      <c r="AL15" s="93" t="str">
        <f>IF(AK15&gt;=10,"ALTO IMPACTO","BAJO IMPACTO")</f>
        <v>BAJO IMPACTO</v>
      </c>
      <c r="AM15" s="94"/>
      <c r="AN15" s="87">
        <f>+C15+E15+G15+I15+K15+O15+Q15+S15+V15+W15+X15+Y15+Z15+AA15+AB15+AC15+AD15+AE15+AF15+AH15+AJ15</f>
        <v>10.822165541827198</v>
      </c>
      <c r="AO15" s="95">
        <f>+AN15*$AQ$9/$AP$9</f>
        <v>0.23433664343384841</v>
      </c>
      <c r="AP15" s="279" t="str">
        <f>IF(AO15&gt;=$AP$13,"ALTO IMPACTO","BAJO IMPACTO")</f>
        <v>ALTO IMPACTO</v>
      </c>
      <c r="AQ15" s="280"/>
      <c r="AR15" s="96"/>
    </row>
    <row r="16" spans="1:57" ht="15.75" x14ac:dyDescent="0.25">
      <c r="A16" s="85" t="s">
        <v>219</v>
      </c>
      <c r="B16" s="86">
        <v>4502253429</v>
      </c>
      <c r="C16" s="87">
        <f t="shared" si="0"/>
        <v>0.80158966080505178</v>
      </c>
      <c r="D16" s="86">
        <v>0</v>
      </c>
      <c r="E16" s="87" t="str">
        <f t="shared" ref="E16:E49" si="3">IF(($D$11=0),"0 ",+$D$10*D16/$D$11)</f>
        <v xml:space="preserve">0 </v>
      </c>
      <c r="F16" s="86">
        <v>0</v>
      </c>
      <c r="G16" s="87" t="str">
        <f t="shared" ref="G16:G49" si="4">IF(($F$11=0),"0 ",+$F$10*F16/$F$11)</f>
        <v xml:space="preserve">0 </v>
      </c>
      <c r="H16" s="100">
        <v>683186066</v>
      </c>
      <c r="I16" s="87">
        <f t="shared" si="1"/>
        <v>0.31287893871152839</v>
      </c>
      <c r="J16" s="88">
        <v>108</v>
      </c>
      <c r="K16" s="87">
        <f t="shared" ref="K16:K49" si="5">IF(($J$11=0),"0",+$J$10*J16/$J$11)</f>
        <v>0.24423337856173677</v>
      </c>
      <c r="L16" s="87">
        <f t="shared" ref="L16:L49" si="6">+C16+E16+G16+I16+K16</f>
        <v>1.3587019780783169</v>
      </c>
      <c r="M16" s="97" t="str">
        <f t="shared" ref="M16:M49" si="7">IF(L16&gt;=6,"ALTO IMPACTO","BAJO IMPACTO")</f>
        <v>BAJO IMPACTO</v>
      </c>
      <c r="N16" s="90">
        <v>0</v>
      </c>
      <c r="O16" s="87">
        <f t="shared" ref="O16:O49" si="8">IF(($N$11=0),"0",+$N$10*N16/$N$11)</f>
        <v>0</v>
      </c>
      <c r="P16" s="90">
        <v>0</v>
      </c>
      <c r="Q16" s="87">
        <f t="shared" ref="Q16:Q49" si="9">IF(($P$11=0),"0",+$P$10*P16/$P$11)</f>
        <v>0</v>
      </c>
      <c r="R16" s="90">
        <v>0</v>
      </c>
      <c r="S16" s="87">
        <f t="shared" ref="S16:S49" si="10">IF(($R$11=0),"0",+$R$10*R16/$R$11)</f>
        <v>0</v>
      </c>
      <c r="T16" s="87">
        <f t="shared" ref="T16:T49" si="11">+O16+Q16+S16</f>
        <v>0</v>
      </c>
      <c r="U16" s="98" t="str">
        <f t="shared" ref="U16:U49" si="12">IF(T16&gt;=4,"ALTO IMPACTO","BAJO IMPACTO")</f>
        <v>BAJO IMPACTO</v>
      </c>
      <c r="V16" s="90">
        <v>3</v>
      </c>
      <c r="W16" s="90">
        <v>0</v>
      </c>
      <c r="X16" s="90">
        <v>0</v>
      </c>
      <c r="Y16" s="90">
        <v>1</v>
      </c>
      <c r="Z16" s="90">
        <v>1</v>
      </c>
      <c r="AA16" s="90">
        <v>3</v>
      </c>
      <c r="AB16" s="90">
        <v>0</v>
      </c>
      <c r="AC16" s="90">
        <v>3</v>
      </c>
      <c r="AD16" s="90">
        <v>3</v>
      </c>
      <c r="AE16" s="90">
        <v>0</v>
      </c>
      <c r="AF16" s="90">
        <v>0</v>
      </c>
      <c r="AG16" s="90"/>
      <c r="AH16" s="87" t="str">
        <f t="shared" ref="AH16:AH49" si="13">IF(($AG$11=0),"0",+$AG$10*AG16/$AG$11)</f>
        <v>0</v>
      </c>
      <c r="AI16" s="90">
        <v>0</v>
      </c>
      <c r="AJ16" s="87">
        <f t="shared" ref="AJ16:AJ49" si="14">IF(($AI$11=0),"0",+$AI$10*AI16/$AI$11)</f>
        <v>0</v>
      </c>
      <c r="AK16" s="92">
        <f t="shared" si="2"/>
        <v>14</v>
      </c>
      <c r="AL16" s="97" t="str">
        <f t="shared" ref="AL16:AL48" si="15">IF(AK16&gt;=10,"ALTO IMPACTO","BAJO IMPACTO")</f>
        <v>ALTO IMPACTO</v>
      </c>
      <c r="AM16" s="94"/>
      <c r="AN16" s="87">
        <f t="shared" ref="AN16:AN49" si="16">+C16+E16+G16+I16+K16+O16+Q16+S16+V16+W16+X16+Y16+Z16+AA16+AB16+AC16+AD16+AE16+AF16+AH16+AJ16</f>
        <v>15.358701978078317</v>
      </c>
      <c r="AO16" s="95">
        <f t="shared" ref="AO16:AO49" si="17">+AN16*$AQ$9/$AP$9</f>
        <v>0.33256806644966669</v>
      </c>
      <c r="AP16" s="276" t="str">
        <f t="shared" ref="AP16:AP49" si="18">IF(AO16&gt;=$AP$13,"ALTO IMPACTO","BAJO IMPACTO")</f>
        <v>ALTO IMPACTO</v>
      </c>
      <c r="AQ16" s="277"/>
      <c r="BB16">
        <v>0</v>
      </c>
      <c r="BC16">
        <v>0</v>
      </c>
      <c r="BD16">
        <v>0</v>
      </c>
      <c r="BE16">
        <v>0</v>
      </c>
    </row>
    <row r="17" spans="1:57" ht="15.75" x14ac:dyDescent="0.25">
      <c r="A17" s="85" t="s">
        <v>220</v>
      </c>
      <c r="B17" s="86">
        <v>3007604932</v>
      </c>
      <c r="C17" s="87">
        <f t="shared" si="0"/>
        <v>0.53547963376485463</v>
      </c>
      <c r="D17" s="86">
        <v>0</v>
      </c>
      <c r="E17" s="87" t="str">
        <f t="shared" si="3"/>
        <v xml:space="preserve">0 </v>
      </c>
      <c r="F17" s="86">
        <v>0</v>
      </c>
      <c r="G17" s="87" t="str">
        <f t="shared" si="4"/>
        <v xml:space="preserve">0 </v>
      </c>
      <c r="H17" s="100">
        <v>0</v>
      </c>
      <c r="I17" s="87">
        <f t="shared" si="1"/>
        <v>0</v>
      </c>
      <c r="J17" s="88">
        <v>0</v>
      </c>
      <c r="K17" s="87">
        <f t="shared" si="5"/>
        <v>0</v>
      </c>
      <c r="L17" s="87">
        <f t="shared" si="6"/>
        <v>0.53547963376485463</v>
      </c>
      <c r="M17" s="97" t="str">
        <f t="shared" si="7"/>
        <v>BAJO IMPACTO</v>
      </c>
      <c r="N17" s="90">
        <v>0</v>
      </c>
      <c r="O17" s="87">
        <f t="shared" si="8"/>
        <v>0</v>
      </c>
      <c r="P17" s="90">
        <v>0</v>
      </c>
      <c r="Q17" s="87">
        <f t="shared" si="9"/>
        <v>0</v>
      </c>
      <c r="R17" s="90">
        <v>0</v>
      </c>
      <c r="S17" s="87">
        <f t="shared" si="10"/>
        <v>0</v>
      </c>
      <c r="T17" s="87">
        <f t="shared" si="11"/>
        <v>0</v>
      </c>
      <c r="U17" s="98" t="str">
        <f t="shared" si="12"/>
        <v>BAJO IMPACTO</v>
      </c>
      <c r="V17" s="90">
        <v>0</v>
      </c>
      <c r="W17" s="90">
        <v>0</v>
      </c>
      <c r="X17" s="90">
        <v>0</v>
      </c>
      <c r="Y17" s="90">
        <v>0</v>
      </c>
      <c r="Z17" s="90"/>
      <c r="AA17" s="90">
        <v>0</v>
      </c>
      <c r="AB17" s="90"/>
      <c r="AC17" s="90">
        <v>0</v>
      </c>
      <c r="AD17" s="90">
        <v>0</v>
      </c>
      <c r="AE17" s="90">
        <v>0</v>
      </c>
      <c r="AF17" s="90">
        <v>0</v>
      </c>
      <c r="AG17" s="90"/>
      <c r="AH17" s="87" t="str">
        <f t="shared" si="13"/>
        <v>0</v>
      </c>
      <c r="AI17" s="90">
        <v>3</v>
      </c>
      <c r="AJ17" s="87">
        <f t="shared" si="14"/>
        <v>3</v>
      </c>
      <c r="AK17" s="92">
        <f t="shared" si="2"/>
        <v>3</v>
      </c>
      <c r="AL17" s="97" t="str">
        <f t="shared" si="15"/>
        <v>BAJO IMPACTO</v>
      </c>
      <c r="AM17" s="94"/>
      <c r="AN17" s="87">
        <f t="shared" si="16"/>
        <v>3.5354796337648544</v>
      </c>
      <c r="AO17" s="95">
        <f t="shared" si="17"/>
        <v>7.6555142970517354E-2</v>
      </c>
      <c r="AP17" s="276" t="str">
        <f t="shared" si="18"/>
        <v>BAJO IMPACTO</v>
      </c>
      <c r="AQ17" s="277"/>
      <c r="BB17">
        <v>3</v>
      </c>
      <c r="BC17">
        <v>5</v>
      </c>
      <c r="BD17">
        <v>3</v>
      </c>
      <c r="BE17">
        <v>1</v>
      </c>
    </row>
    <row r="18" spans="1:57" ht="15.75" x14ac:dyDescent="0.25">
      <c r="A18" s="85" t="s">
        <v>221</v>
      </c>
      <c r="B18" s="86">
        <v>5438745397</v>
      </c>
      <c r="C18" s="87">
        <f t="shared" si="0"/>
        <v>0.96832445057509597</v>
      </c>
      <c r="D18" s="86">
        <v>0</v>
      </c>
      <c r="E18" s="87" t="str">
        <f t="shared" si="3"/>
        <v xml:space="preserve">0 </v>
      </c>
      <c r="F18" s="86">
        <v>0</v>
      </c>
      <c r="G18" s="87" t="str">
        <f t="shared" si="4"/>
        <v xml:space="preserve">0 </v>
      </c>
      <c r="H18" s="100">
        <v>0</v>
      </c>
      <c r="I18" s="87">
        <f t="shared" si="1"/>
        <v>0</v>
      </c>
      <c r="J18" s="88">
        <v>0</v>
      </c>
      <c r="K18" s="87">
        <f t="shared" si="5"/>
        <v>0</v>
      </c>
      <c r="L18" s="87">
        <f t="shared" si="6"/>
        <v>0.96832445057509597</v>
      </c>
      <c r="M18" s="97" t="str">
        <f t="shared" si="7"/>
        <v>BAJO IMPACTO</v>
      </c>
      <c r="N18" s="90">
        <v>0</v>
      </c>
      <c r="O18" s="87">
        <f t="shared" si="8"/>
        <v>0</v>
      </c>
      <c r="P18" s="90">
        <v>0</v>
      </c>
      <c r="Q18" s="87">
        <f t="shared" si="9"/>
        <v>0</v>
      </c>
      <c r="R18" s="90">
        <v>0</v>
      </c>
      <c r="S18" s="87">
        <f t="shared" si="10"/>
        <v>0</v>
      </c>
      <c r="T18" s="87">
        <f t="shared" si="11"/>
        <v>0</v>
      </c>
      <c r="U18" s="98" t="str">
        <f t="shared" si="12"/>
        <v>BAJO IMPACTO</v>
      </c>
      <c r="V18" s="90">
        <v>0</v>
      </c>
      <c r="W18" s="90">
        <v>5</v>
      </c>
      <c r="X18" s="90">
        <v>3</v>
      </c>
      <c r="Y18" s="90">
        <v>1</v>
      </c>
      <c r="Z18" s="90">
        <v>1</v>
      </c>
      <c r="AA18" s="90">
        <v>0</v>
      </c>
      <c r="AB18" s="90">
        <v>3</v>
      </c>
      <c r="AC18" s="90">
        <v>3</v>
      </c>
      <c r="AD18" s="90">
        <v>0</v>
      </c>
      <c r="AE18" s="90">
        <v>1</v>
      </c>
      <c r="AF18" s="90">
        <v>3</v>
      </c>
      <c r="AG18" s="90"/>
      <c r="AH18" s="87" t="str">
        <f t="shared" si="13"/>
        <v>0</v>
      </c>
      <c r="AI18" s="90">
        <v>1</v>
      </c>
      <c r="AJ18" s="87">
        <f t="shared" si="14"/>
        <v>1</v>
      </c>
      <c r="AK18" s="92">
        <f t="shared" si="2"/>
        <v>21</v>
      </c>
      <c r="AL18" s="97" t="str">
        <f t="shared" si="15"/>
        <v>ALTO IMPACTO</v>
      </c>
      <c r="AM18" s="94"/>
      <c r="AN18" s="87">
        <f t="shared" si="16"/>
        <v>21.968324450575096</v>
      </c>
      <c r="AO18" s="95">
        <f t="shared" si="17"/>
        <v>0.47568884376391934</v>
      </c>
      <c r="AP18" s="276" t="str">
        <f t="shared" si="18"/>
        <v>ALTO IMPACTO</v>
      </c>
      <c r="AQ18" s="277"/>
      <c r="BB18">
        <v>5</v>
      </c>
      <c r="BD18">
        <v>5</v>
      </c>
      <c r="BE18">
        <v>3</v>
      </c>
    </row>
    <row r="19" spans="1:57" ht="15.75" x14ac:dyDescent="0.25">
      <c r="A19" s="85" t="s">
        <v>222</v>
      </c>
      <c r="B19" s="86">
        <v>2808919637</v>
      </c>
      <c r="C19" s="87">
        <f t="shared" si="0"/>
        <v>0.5001053304881562</v>
      </c>
      <c r="D19" s="86">
        <v>0</v>
      </c>
      <c r="E19" s="87" t="str">
        <f t="shared" si="3"/>
        <v xml:space="preserve">0 </v>
      </c>
      <c r="F19" s="86">
        <v>0</v>
      </c>
      <c r="G19" s="87" t="str">
        <f t="shared" si="4"/>
        <v xml:space="preserve">0 </v>
      </c>
      <c r="H19" s="100">
        <v>1814396617</v>
      </c>
      <c r="I19" s="87">
        <f t="shared" si="1"/>
        <v>0.83093979251144068</v>
      </c>
      <c r="J19" s="88">
        <v>376</v>
      </c>
      <c r="K19" s="87">
        <f t="shared" si="5"/>
        <v>0.85029398462234285</v>
      </c>
      <c r="L19" s="87">
        <f t="shared" si="6"/>
        <v>2.1813391076219397</v>
      </c>
      <c r="M19" s="97" t="str">
        <f t="shared" si="7"/>
        <v>BAJO IMPACTO</v>
      </c>
      <c r="N19" s="90">
        <v>0</v>
      </c>
      <c r="O19" s="87">
        <f t="shared" si="8"/>
        <v>0</v>
      </c>
      <c r="P19" s="90">
        <v>0</v>
      </c>
      <c r="Q19" s="87">
        <f t="shared" si="9"/>
        <v>0</v>
      </c>
      <c r="R19" s="90">
        <v>0</v>
      </c>
      <c r="S19" s="87">
        <f t="shared" si="10"/>
        <v>0</v>
      </c>
      <c r="T19" s="87">
        <f t="shared" si="11"/>
        <v>0</v>
      </c>
      <c r="U19" s="98" t="str">
        <f t="shared" si="12"/>
        <v>BAJO IMPACTO</v>
      </c>
      <c r="V19" s="90">
        <v>5</v>
      </c>
      <c r="W19" s="90">
        <v>0</v>
      </c>
      <c r="X19" s="90">
        <v>3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/>
      <c r="AH19" s="87" t="str">
        <f t="shared" si="13"/>
        <v>0</v>
      </c>
      <c r="AI19" s="90">
        <v>0</v>
      </c>
      <c r="AJ19" s="87">
        <f t="shared" si="14"/>
        <v>0</v>
      </c>
      <c r="AK19" s="92">
        <f t="shared" si="2"/>
        <v>8</v>
      </c>
      <c r="AL19" s="97" t="str">
        <f t="shared" si="15"/>
        <v>BAJO IMPACTO</v>
      </c>
      <c r="AM19" s="94"/>
      <c r="AN19" s="87">
        <f t="shared" si="16"/>
        <v>10.181339107621939</v>
      </c>
      <c r="AO19" s="95">
        <f t="shared" si="17"/>
        <v>0.22046057444978553</v>
      </c>
      <c r="AP19" s="276" t="str">
        <f t="shared" si="18"/>
        <v>ALTO IMPACTO</v>
      </c>
      <c r="AQ19" s="277"/>
    </row>
    <row r="20" spans="1:57" ht="15.75" x14ac:dyDescent="0.25">
      <c r="A20" s="85" t="s">
        <v>223</v>
      </c>
      <c r="B20" s="86">
        <v>5753918941</v>
      </c>
      <c r="C20" s="87">
        <f t="shared" si="0"/>
        <v>1.0244385405999661</v>
      </c>
      <c r="D20" s="86">
        <v>0</v>
      </c>
      <c r="E20" s="87" t="str">
        <f t="shared" si="3"/>
        <v xml:space="preserve">0 </v>
      </c>
      <c r="F20" s="86">
        <v>0</v>
      </c>
      <c r="G20" s="87" t="str">
        <f t="shared" si="4"/>
        <v xml:space="preserve">0 </v>
      </c>
      <c r="H20" s="100">
        <v>0</v>
      </c>
      <c r="I20" s="87">
        <f t="shared" si="1"/>
        <v>0</v>
      </c>
      <c r="J20" s="88">
        <v>0</v>
      </c>
      <c r="K20" s="87">
        <f t="shared" si="5"/>
        <v>0</v>
      </c>
      <c r="L20" s="87">
        <f t="shared" si="6"/>
        <v>1.0244385405999661</v>
      </c>
      <c r="M20" s="97" t="str">
        <f t="shared" si="7"/>
        <v>BAJO IMPACTO</v>
      </c>
      <c r="N20" s="90">
        <v>0</v>
      </c>
      <c r="O20" s="87">
        <f t="shared" si="8"/>
        <v>0</v>
      </c>
      <c r="P20" s="90">
        <v>0</v>
      </c>
      <c r="Q20" s="87">
        <f t="shared" si="9"/>
        <v>0</v>
      </c>
      <c r="R20" s="90">
        <v>11</v>
      </c>
      <c r="S20" s="87">
        <f t="shared" si="10"/>
        <v>5</v>
      </c>
      <c r="T20" s="87">
        <f t="shared" si="11"/>
        <v>5</v>
      </c>
      <c r="U20" s="98" t="str">
        <f t="shared" si="12"/>
        <v>ALTO IMPACTO</v>
      </c>
      <c r="V20" s="90">
        <v>3</v>
      </c>
      <c r="W20" s="90">
        <v>0</v>
      </c>
      <c r="X20" s="90">
        <v>3</v>
      </c>
      <c r="Y20" s="90"/>
      <c r="Z20" s="90"/>
      <c r="AA20" s="90">
        <v>3</v>
      </c>
      <c r="AB20" s="90">
        <v>1</v>
      </c>
      <c r="AC20" s="90">
        <v>0</v>
      </c>
      <c r="AD20" s="90">
        <v>3</v>
      </c>
      <c r="AE20" s="90">
        <v>0</v>
      </c>
      <c r="AF20" s="90">
        <v>0</v>
      </c>
      <c r="AG20" s="90"/>
      <c r="AH20" s="87" t="str">
        <f t="shared" si="13"/>
        <v>0</v>
      </c>
      <c r="AI20" s="90">
        <v>1</v>
      </c>
      <c r="AJ20" s="87">
        <f t="shared" si="14"/>
        <v>1</v>
      </c>
      <c r="AK20" s="92">
        <f t="shared" si="2"/>
        <v>14</v>
      </c>
      <c r="AL20" s="97" t="str">
        <f t="shared" si="15"/>
        <v>ALTO IMPACTO</v>
      </c>
      <c r="AM20" s="94"/>
      <c r="AN20" s="87">
        <f t="shared" si="16"/>
        <v>20.024438540599967</v>
      </c>
      <c r="AO20" s="95">
        <f t="shared" si="17"/>
        <v>0.43359711105096604</v>
      </c>
      <c r="AP20" s="276" t="str">
        <f t="shared" si="18"/>
        <v>ALTO IMPACTO</v>
      </c>
      <c r="AQ20" s="277"/>
    </row>
    <row r="21" spans="1:57" ht="15.75" x14ac:dyDescent="0.25">
      <c r="A21" s="85" t="s">
        <v>224</v>
      </c>
      <c r="B21" s="86">
        <v>11686245836</v>
      </c>
      <c r="C21" s="87">
        <f t="shared" si="0"/>
        <v>2.080641168581292</v>
      </c>
      <c r="D21" s="86">
        <v>0</v>
      </c>
      <c r="E21" s="87" t="str">
        <f t="shared" si="3"/>
        <v xml:space="preserve">0 </v>
      </c>
      <c r="F21" s="86">
        <v>0</v>
      </c>
      <c r="G21" s="87" t="str">
        <f t="shared" si="4"/>
        <v xml:space="preserve">0 </v>
      </c>
      <c r="H21" s="100">
        <v>1396014834</v>
      </c>
      <c r="I21" s="87">
        <f t="shared" si="1"/>
        <v>0.63933335503284472</v>
      </c>
      <c r="J21" s="88">
        <v>597</v>
      </c>
      <c r="K21" s="87">
        <f t="shared" si="5"/>
        <v>1.350067842605156</v>
      </c>
      <c r="L21" s="87">
        <f t="shared" si="6"/>
        <v>4.0700423662192922</v>
      </c>
      <c r="M21" s="97" t="str">
        <f t="shared" si="7"/>
        <v>BAJO IMPACTO</v>
      </c>
      <c r="N21" s="90">
        <v>1</v>
      </c>
      <c r="O21" s="87">
        <f t="shared" si="8"/>
        <v>2.5</v>
      </c>
      <c r="P21" s="90">
        <v>0</v>
      </c>
      <c r="Q21" s="87">
        <f t="shared" si="9"/>
        <v>0</v>
      </c>
      <c r="R21" s="90">
        <v>0</v>
      </c>
      <c r="S21" s="87">
        <f t="shared" si="10"/>
        <v>0</v>
      </c>
      <c r="T21" s="87">
        <f t="shared" si="11"/>
        <v>2.5</v>
      </c>
      <c r="U21" s="98" t="str">
        <f t="shared" si="12"/>
        <v>BAJO IMPACTO</v>
      </c>
      <c r="V21" s="90">
        <v>3</v>
      </c>
      <c r="W21" s="90">
        <v>0</v>
      </c>
      <c r="X21" s="90">
        <v>0</v>
      </c>
      <c r="Y21" s="90">
        <v>0</v>
      </c>
      <c r="Z21" s="90"/>
      <c r="AA21" s="90"/>
      <c r="AB21" s="90">
        <v>1</v>
      </c>
      <c r="AC21" s="90">
        <v>0</v>
      </c>
      <c r="AD21" s="90">
        <v>3</v>
      </c>
      <c r="AE21" s="90">
        <v>0</v>
      </c>
      <c r="AF21" s="90">
        <v>0</v>
      </c>
      <c r="AG21" s="90"/>
      <c r="AH21" s="87" t="str">
        <f t="shared" si="13"/>
        <v>0</v>
      </c>
      <c r="AI21" s="90">
        <v>0</v>
      </c>
      <c r="AJ21" s="87">
        <f t="shared" si="14"/>
        <v>0</v>
      </c>
      <c r="AK21" s="92">
        <f t="shared" si="2"/>
        <v>7</v>
      </c>
      <c r="AL21" s="97" t="str">
        <f t="shared" si="15"/>
        <v>BAJO IMPACTO</v>
      </c>
      <c r="AM21" s="94"/>
      <c r="AN21" s="87">
        <f t="shared" si="16"/>
        <v>13.570042366219292</v>
      </c>
      <c r="AO21" s="95">
        <f t="shared" si="17"/>
        <v>0.29383751034527672</v>
      </c>
      <c r="AP21" s="276" t="str">
        <f t="shared" si="18"/>
        <v>ALTO IMPACTO</v>
      </c>
      <c r="AQ21" s="277"/>
    </row>
    <row r="22" spans="1:57" ht="15.75" x14ac:dyDescent="0.25">
      <c r="A22" s="85" t="s">
        <v>225</v>
      </c>
      <c r="B22" s="86">
        <v>2515730475</v>
      </c>
      <c r="C22" s="87">
        <f t="shared" si="0"/>
        <v>0.44790538114601142</v>
      </c>
      <c r="D22" s="86">
        <v>0</v>
      </c>
      <c r="E22" s="87" t="str">
        <f t="shared" si="3"/>
        <v xml:space="preserve">0 </v>
      </c>
      <c r="F22" s="86">
        <v>0</v>
      </c>
      <c r="G22" s="87" t="str">
        <f t="shared" si="4"/>
        <v xml:space="preserve">0 </v>
      </c>
      <c r="H22" s="100">
        <v>2038886412</v>
      </c>
      <c r="I22" s="87">
        <f t="shared" si="1"/>
        <v>0.93374945492508921</v>
      </c>
      <c r="J22" s="88">
        <v>550</v>
      </c>
      <c r="K22" s="87">
        <f t="shared" si="5"/>
        <v>1.2437810945273631</v>
      </c>
      <c r="L22" s="87">
        <f t="shared" si="6"/>
        <v>2.6254359305984636</v>
      </c>
      <c r="M22" s="97" t="str">
        <f t="shared" si="7"/>
        <v>BAJO IMPACTO</v>
      </c>
      <c r="N22" s="90">
        <v>0</v>
      </c>
      <c r="O22" s="87">
        <f t="shared" si="8"/>
        <v>0</v>
      </c>
      <c r="P22" s="90">
        <v>0</v>
      </c>
      <c r="Q22" s="87">
        <f t="shared" si="9"/>
        <v>0</v>
      </c>
      <c r="R22" s="90">
        <v>0</v>
      </c>
      <c r="S22" s="87">
        <f t="shared" si="10"/>
        <v>0</v>
      </c>
      <c r="T22" s="87">
        <f t="shared" si="11"/>
        <v>0</v>
      </c>
      <c r="U22" s="98" t="str">
        <f t="shared" si="12"/>
        <v>BAJO IMPACTO</v>
      </c>
      <c r="V22" s="90">
        <v>3</v>
      </c>
      <c r="W22" s="90">
        <v>0</v>
      </c>
      <c r="X22" s="90">
        <v>0</v>
      </c>
      <c r="Y22" s="90">
        <v>1</v>
      </c>
      <c r="Z22" s="90">
        <v>0</v>
      </c>
      <c r="AA22" s="90">
        <v>0</v>
      </c>
      <c r="AB22" s="90">
        <v>0</v>
      </c>
      <c r="AC22" s="90">
        <v>0</v>
      </c>
      <c r="AD22" s="90">
        <v>0</v>
      </c>
      <c r="AE22" s="90">
        <v>0</v>
      </c>
      <c r="AF22" s="90">
        <v>0</v>
      </c>
      <c r="AG22" s="90"/>
      <c r="AH22" s="87" t="str">
        <f t="shared" si="13"/>
        <v>0</v>
      </c>
      <c r="AI22" s="90">
        <v>0</v>
      </c>
      <c r="AJ22" s="87">
        <f t="shared" si="14"/>
        <v>0</v>
      </c>
      <c r="AK22" s="92">
        <f t="shared" si="2"/>
        <v>4</v>
      </c>
      <c r="AL22" s="97" t="str">
        <f t="shared" si="15"/>
        <v>BAJO IMPACTO</v>
      </c>
      <c r="AM22" s="94"/>
      <c r="AN22" s="87">
        <f t="shared" si="16"/>
        <v>6.6254359305984636</v>
      </c>
      <c r="AO22" s="95">
        <f t="shared" si="17"/>
        <v>0.14346319239544031</v>
      </c>
      <c r="AP22" s="276" t="str">
        <f t="shared" si="18"/>
        <v>BAJO IMPACTO</v>
      </c>
      <c r="AQ22" s="277"/>
    </row>
    <row r="23" spans="1:57" ht="15.75" x14ac:dyDescent="0.25">
      <c r="A23" s="85" t="s">
        <v>226</v>
      </c>
      <c r="B23" s="86">
        <v>4147765870</v>
      </c>
      <c r="C23" s="87">
        <f t="shared" si="0"/>
        <v>0.73847602967355541</v>
      </c>
      <c r="D23" s="86">
        <v>0</v>
      </c>
      <c r="E23" s="87" t="str">
        <f t="shared" si="3"/>
        <v xml:space="preserve">0 </v>
      </c>
      <c r="F23" s="86">
        <v>0</v>
      </c>
      <c r="G23" s="87" t="str">
        <f t="shared" si="4"/>
        <v xml:space="preserve">0 </v>
      </c>
      <c r="H23" s="100">
        <v>2207586226</v>
      </c>
      <c r="I23" s="87">
        <f t="shared" si="1"/>
        <v>1.0110089620959399</v>
      </c>
      <c r="J23" s="88">
        <v>1018</v>
      </c>
      <c r="K23" s="87">
        <f t="shared" si="5"/>
        <v>2.3021257349615558</v>
      </c>
      <c r="L23" s="87">
        <f t="shared" si="6"/>
        <v>4.0516107267310506</v>
      </c>
      <c r="M23" s="97" t="str">
        <f t="shared" si="7"/>
        <v>BAJO IMPACTO</v>
      </c>
      <c r="N23" s="90">
        <v>0</v>
      </c>
      <c r="O23" s="87">
        <f t="shared" si="8"/>
        <v>0</v>
      </c>
      <c r="P23" s="90">
        <v>0</v>
      </c>
      <c r="Q23" s="87">
        <f t="shared" si="9"/>
        <v>0</v>
      </c>
      <c r="R23" s="90">
        <v>0</v>
      </c>
      <c r="S23" s="87">
        <f t="shared" si="10"/>
        <v>0</v>
      </c>
      <c r="T23" s="87">
        <f t="shared" si="11"/>
        <v>0</v>
      </c>
      <c r="U23" s="98" t="str">
        <f t="shared" si="12"/>
        <v>BAJO IMPACTO</v>
      </c>
      <c r="V23" s="90">
        <v>0</v>
      </c>
      <c r="W23" s="90">
        <v>0</v>
      </c>
      <c r="X23" s="90">
        <v>0</v>
      </c>
      <c r="Y23" s="90">
        <v>1</v>
      </c>
      <c r="Z23" s="90">
        <v>3</v>
      </c>
      <c r="AA23" s="90">
        <v>0</v>
      </c>
      <c r="AB23" s="90">
        <v>1</v>
      </c>
      <c r="AC23" s="90">
        <v>0</v>
      </c>
      <c r="AD23" s="90">
        <v>0</v>
      </c>
      <c r="AE23" s="90">
        <v>1</v>
      </c>
      <c r="AF23" s="90">
        <v>1</v>
      </c>
      <c r="AG23" s="90"/>
      <c r="AH23" s="87" t="str">
        <f t="shared" si="13"/>
        <v>0</v>
      </c>
      <c r="AI23" s="90">
        <v>0</v>
      </c>
      <c r="AJ23" s="87">
        <f t="shared" si="14"/>
        <v>0</v>
      </c>
      <c r="AK23" s="92">
        <f t="shared" si="2"/>
        <v>7</v>
      </c>
      <c r="AL23" s="97" t="str">
        <f t="shared" si="15"/>
        <v>BAJO IMPACTO</v>
      </c>
      <c r="AM23" s="94"/>
      <c r="AN23" s="87">
        <f t="shared" si="16"/>
        <v>11.051610726731051</v>
      </c>
      <c r="AO23" s="95">
        <f t="shared" si="17"/>
        <v>0.23930491103931228</v>
      </c>
      <c r="AP23" s="276" t="str">
        <f t="shared" si="18"/>
        <v>ALTO IMPACTO</v>
      </c>
      <c r="AQ23" s="277"/>
    </row>
    <row r="24" spans="1:57" ht="15.75" x14ac:dyDescent="0.25">
      <c r="A24" s="85" t="s">
        <v>227</v>
      </c>
      <c r="B24" s="86">
        <v>894513228</v>
      </c>
      <c r="C24" s="87">
        <f t="shared" si="0"/>
        <v>0.15926081601706121</v>
      </c>
      <c r="D24" s="86">
        <v>0</v>
      </c>
      <c r="E24" s="87" t="str">
        <f t="shared" si="3"/>
        <v xml:space="preserve">0 </v>
      </c>
      <c r="F24" s="86">
        <v>0</v>
      </c>
      <c r="G24" s="87" t="str">
        <f t="shared" si="4"/>
        <v xml:space="preserve">0 </v>
      </c>
      <c r="H24" s="100">
        <v>45000000</v>
      </c>
      <c r="I24" s="87">
        <f t="shared" si="1"/>
        <v>2.0608664231771344E-2</v>
      </c>
      <c r="J24" s="88">
        <v>1</v>
      </c>
      <c r="K24" s="87">
        <f t="shared" si="5"/>
        <v>2.2614201718679332E-3</v>
      </c>
      <c r="L24" s="87">
        <f t="shared" si="6"/>
        <v>0.18213090042070049</v>
      </c>
      <c r="M24" s="97" t="str">
        <f t="shared" si="7"/>
        <v>BAJO IMPACTO</v>
      </c>
      <c r="N24" s="90">
        <v>0</v>
      </c>
      <c r="O24" s="87">
        <f t="shared" si="8"/>
        <v>0</v>
      </c>
      <c r="P24" s="90">
        <v>0</v>
      </c>
      <c r="Q24" s="87">
        <f t="shared" si="9"/>
        <v>0</v>
      </c>
      <c r="R24" s="90">
        <v>0</v>
      </c>
      <c r="S24" s="87">
        <f t="shared" si="10"/>
        <v>0</v>
      </c>
      <c r="T24" s="87">
        <f t="shared" si="11"/>
        <v>0</v>
      </c>
      <c r="U24" s="98" t="str">
        <f t="shared" si="12"/>
        <v>BAJO IMPACTO</v>
      </c>
      <c r="V24" s="90">
        <v>5</v>
      </c>
      <c r="W24" s="90">
        <v>5</v>
      </c>
      <c r="X24" s="90">
        <v>5</v>
      </c>
      <c r="Y24" s="90">
        <v>3</v>
      </c>
      <c r="Z24" s="90">
        <v>3</v>
      </c>
      <c r="AA24" s="90">
        <v>5</v>
      </c>
      <c r="AB24" s="90">
        <v>3</v>
      </c>
      <c r="AC24" s="90">
        <v>5</v>
      </c>
      <c r="AD24" s="90">
        <v>5</v>
      </c>
      <c r="AE24" s="90">
        <v>3</v>
      </c>
      <c r="AF24" s="90">
        <v>3</v>
      </c>
      <c r="AG24" s="90"/>
      <c r="AH24" s="87" t="str">
        <f t="shared" si="13"/>
        <v>0</v>
      </c>
      <c r="AI24" s="90">
        <v>1</v>
      </c>
      <c r="AJ24" s="87">
        <f t="shared" si="14"/>
        <v>1</v>
      </c>
      <c r="AK24" s="92">
        <f t="shared" si="2"/>
        <v>46</v>
      </c>
      <c r="AL24" s="97" t="str">
        <f t="shared" si="15"/>
        <v>ALTO IMPACTO</v>
      </c>
      <c r="AM24" s="94"/>
      <c r="AN24" s="87">
        <f t="shared" si="16"/>
        <v>46.182130900420702</v>
      </c>
      <c r="AO24" s="95">
        <f t="shared" si="17"/>
        <v>1</v>
      </c>
      <c r="AP24" s="276" t="str">
        <f t="shared" si="18"/>
        <v>ALTO IMPACTO</v>
      </c>
      <c r="AQ24" s="277"/>
    </row>
    <row r="25" spans="1:57" ht="15.75" x14ac:dyDescent="0.25">
      <c r="A25" s="85" t="s">
        <v>228</v>
      </c>
      <c r="B25" s="86">
        <v>2100420198</v>
      </c>
      <c r="C25" s="87">
        <f t="shared" si="0"/>
        <v>0.3739627590081846</v>
      </c>
      <c r="D25" s="86">
        <v>0</v>
      </c>
      <c r="E25" s="87" t="str">
        <f t="shared" si="3"/>
        <v xml:space="preserve">0 </v>
      </c>
      <c r="F25" s="86">
        <v>0</v>
      </c>
      <c r="G25" s="87" t="str">
        <f t="shared" si="4"/>
        <v xml:space="preserve">0 </v>
      </c>
      <c r="H25" s="100">
        <v>829343000</v>
      </c>
      <c r="I25" s="87">
        <f t="shared" si="1"/>
        <v>0.37981447599933205</v>
      </c>
      <c r="J25" s="88">
        <v>275</v>
      </c>
      <c r="K25" s="87">
        <f t="shared" si="5"/>
        <v>0.62189054726368154</v>
      </c>
      <c r="L25" s="87">
        <f t="shared" si="6"/>
        <v>1.3756677822711982</v>
      </c>
      <c r="M25" s="97" t="str">
        <f t="shared" si="7"/>
        <v>BAJO IMPACTO</v>
      </c>
      <c r="N25" s="90">
        <v>1</v>
      </c>
      <c r="O25" s="87">
        <f t="shared" si="8"/>
        <v>2.5</v>
      </c>
      <c r="P25" s="90">
        <v>0</v>
      </c>
      <c r="Q25" s="87">
        <f t="shared" si="9"/>
        <v>0</v>
      </c>
      <c r="R25" s="90">
        <v>2</v>
      </c>
      <c r="S25" s="87">
        <f t="shared" si="10"/>
        <v>0.90909090909090906</v>
      </c>
      <c r="T25" s="87">
        <f t="shared" si="11"/>
        <v>3.4090909090909092</v>
      </c>
      <c r="U25" s="98" t="str">
        <f t="shared" si="12"/>
        <v>BAJO IMPACTO</v>
      </c>
      <c r="V25" s="90">
        <v>0</v>
      </c>
      <c r="W25" s="90">
        <v>0</v>
      </c>
      <c r="X25" s="90">
        <v>0</v>
      </c>
      <c r="Y25" s="90">
        <v>0</v>
      </c>
      <c r="Z25" s="90"/>
      <c r="AA25" s="90"/>
      <c r="AB25" s="90">
        <v>0</v>
      </c>
      <c r="AC25" s="90">
        <v>0</v>
      </c>
      <c r="AD25" s="90">
        <v>0</v>
      </c>
      <c r="AE25" s="90">
        <v>0</v>
      </c>
      <c r="AF25" s="90">
        <v>0</v>
      </c>
      <c r="AG25" s="90"/>
      <c r="AH25" s="87" t="str">
        <f t="shared" si="13"/>
        <v>0</v>
      </c>
      <c r="AI25" s="90">
        <v>1</v>
      </c>
      <c r="AJ25" s="87">
        <f t="shared" si="14"/>
        <v>1</v>
      </c>
      <c r="AK25" s="92">
        <f t="shared" si="2"/>
        <v>1</v>
      </c>
      <c r="AL25" s="97" t="str">
        <f t="shared" si="15"/>
        <v>BAJO IMPACTO</v>
      </c>
      <c r="AM25" s="94"/>
      <c r="AN25" s="87">
        <f t="shared" si="16"/>
        <v>5.7847586913621072</v>
      </c>
      <c r="AO25" s="95">
        <f t="shared" si="17"/>
        <v>0.12525967465285173</v>
      </c>
      <c r="AP25" s="276" t="str">
        <f t="shared" si="18"/>
        <v>BAJO IMPACTO</v>
      </c>
      <c r="AQ25" s="277"/>
    </row>
    <row r="26" spans="1:57" ht="15.75" x14ac:dyDescent="0.25">
      <c r="A26" s="85" t="s">
        <v>229</v>
      </c>
      <c r="B26" s="86">
        <v>3258395810</v>
      </c>
      <c r="C26" s="87">
        <f t="shared" si="0"/>
        <v>0.58013091295187991</v>
      </c>
      <c r="D26" s="86">
        <v>0</v>
      </c>
      <c r="E26" s="87" t="str">
        <f t="shared" si="3"/>
        <v xml:space="preserve">0 </v>
      </c>
      <c r="F26" s="86">
        <v>0</v>
      </c>
      <c r="G26" s="87" t="str">
        <f t="shared" si="4"/>
        <v xml:space="preserve">0 </v>
      </c>
      <c r="H26" s="100">
        <v>1971488802</v>
      </c>
      <c r="I26" s="87">
        <f t="shared" si="1"/>
        <v>0.90288335015811416</v>
      </c>
      <c r="J26" s="88">
        <v>344</v>
      </c>
      <c r="K26" s="87">
        <f t="shared" si="5"/>
        <v>0.77792853912256898</v>
      </c>
      <c r="L26" s="87">
        <f t="shared" si="6"/>
        <v>2.2609428022325631</v>
      </c>
      <c r="M26" s="97" t="str">
        <f t="shared" si="7"/>
        <v>BAJO IMPACTO</v>
      </c>
      <c r="N26" s="90">
        <v>1</v>
      </c>
      <c r="O26" s="87">
        <f t="shared" si="8"/>
        <v>2.5</v>
      </c>
      <c r="P26" s="90">
        <v>1</v>
      </c>
      <c r="Q26" s="87">
        <f t="shared" si="9"/>
        <v>5</v>
      </c>
      <c r="R26" s="90">
        <v>1</v>
      </c>
      <c r="S26" s="87">
        <f t="shared" si="10"/>
        <v>0.45454545454545453</v>
      </c>
      <c r="T26" s="87">
        <f t="shared" si="11"/>
        <v>7.9545454545454541</v>
      </c>
      <c r="U26" s="98" t="str">
        <f t="shared" si="12"/>
        <v>ALTO IMPACTO</v>
      </c>
      <c r="V26" s="90">
        <v>0</v>
      </c>
      <c r="W26" s="90">
        <v>0</v>
      </c>
      <c r="X26" s="90">
        <v>0</v>
      </c>
      <c r="Y26" s="90">
        <v>0</v>
      </c>
      <c r="Z26" s="90">
        <v>3</v>
      </c>
      <c r="AA26" s="90">
        <v>0</v>
      </c>
      <c r="AB26" s="90">
        <v>1</v>
      </c>
      <c r="AC26" s="90">
        <v>0</v>
      </c>
      <c r="AD26" s="90">
        <v>3</v>
      </c>
      <c r="AE26" s="90">
        <v>0</v>
      </c>
      <c r="AF26" s="90">
        <v>0</v>
      </c>
      <c r="AG26" s="90"/>
      <c r="AH26" s="87" t="str">
        <f t="shared" si="13"/>
        <v>0</v>
      </c>
      <c r="AI26" s="90">
        <v>0</v>
      </c>
      <c r="AJ26" s="87">
        <f t="shared" si="14"/>
        <v>0</v>
      </c>
      <c r="AK26" s="92">
        <f t="shared" si="2"/>
        <v>7</v>
      </c>
      <c r="AL26" s="97" t="str">
        <f t="shared" si="15"/>
        <v>BAJO IMPACTO</v>
      </c>
      <c r="AM26" s="94"/>
      <c r="AN26" s="87">
        <f t="shared" si="16"/>
        <v>17.215488256778016</v>
      </c>
      <c r="AO26" s="95">
        <f t="shared" si="17"/>
        <v>0.37277379629577007</v>
      </c>
      <c r="AP26" s="276" t="str">
        <f t="shared" si="18"/>
        <v>ALTO IMPACTO</v>
      </c>
      <c r="AQ26" s="277"/>
    </row>
    <row r="27" spans="1:57" ht="15.75" x14ac:dyDescent="0.25">
      <c r="A27" s="85" t="s">
        <v>230</v>
      </c>
      <c r="B27" s="86">
        <v>4329295629</v>
      </c>
      <c r="C27" s="87">
        <f t="shared" si="0"/>
        <v>0.77079592908338335</v>
      </c>
      <c r="D27" s="86">
        <v>0</v>
      </c>
      <c r="E27" s="87" t="str">
        <f t="shared" si="3"/>
        <v xml:space="preserve">0 </v>
      </c>
      <c r="F27" s="86">
        <v>0</v>
      </c>
      <c r="G27" s="87" t="str">
        <f t="shared" si="4"/>
        <v xml:space="preserve">0 </v>
      </c>
      <c r="H27" s="100">
        <v>1523452802</v>
      </c>
      <c r="I27" s="87">
        <f t="shared" si="1"/>
        <v>0.69769616154153846</v>
      </c>
      <c r="J27" s="88">
        <v>17</v>
      </c>
      <c r="K27" s="87">
        <f t="shared" si="5"/>
        <v>3.8444142921754861E-2</v>
      </c>
      <c r="L27" s="87">
        <f t="shared" si="6"/>
        <v>1.5069362335466765</v>
      </c>
      <c r="M27" s="97" t="str">
        <f t="shared" si="7"/>
        <v>BAJO IMPACTO</v>
      </c>
      <c r="N27" s="90">
        <v>0</v>
      </c>
      <c r="O27" s="87">
        <f t="shared" si="8"/>
        <v>0</v>
      </c>
      <c r="P27" s="90">
        <v>0</v>
      </c>
      <c r="Q27" s="87">
        <f t="shared" si="9"/>
        <v>0</v>
      </c>
      <c r="R27" s="90">
        <v>0</v>
      </c>
      <c r="S27" s="87">
        <f t="shared" si="10"/>
        <v>0</v>
      </c>
      <c r="T27" s="87">
        <f t="shared" si="11"/>
        <v>0</v>
      </c>
      <c r="U27" s="98" t="str">
        <f t="shared" si="12"/>
        <v>BAJO IMPACTO</v>
      </c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87" t="str">
        <f t="shared" si="13"/>
        <v>0</v>
      </c>
      <c r="AI27" s="90">
        <v>1</v>
      </c>
      <c r="AJ27" s="87">
        <f t="shared" si="14"/>
        <v>1</v>
      </c>
      <c r="AK27" s="92">
        <f t="shared" si="2"/>
        <v>1</v>
      </c>
      <c r="AL27" s="97" t="str">
        <f t="shared" si="15"/>
        <v>BAJO IMPACTO</v>
      </c>
      <c r="AM27" s="94"/>
      <c r="AN27" s="87">
        <f t="shared" si="16"/>
        <v>2.5069362335466767</v>
      </c>
      <c r="AO27" s="95">
        <f t="shared" si="17"/>
        <v>5.4283684721092837E-2</v>
      </c>
      <c r="AP27" s="276" t="str">
        <f t="shared" si="18"/>
        <v>BAJO IMPACTO</v>
      </c>
      <c r="AQ27" s="277"/>
    </row>
    <row r="28" spans="1:57" ht="15.75" x14ac:dyDescent="0.25">
      <c r="A28" s="85" t="s">
        <v>231</v>
      </c>
      <c r="B28" s="86">
        <v>11616518000</v>
      </c>
      <c r="C28" s="87">
        <f t="shared" si="0"/>
        <v>2.0682266936323943</v>
      </c>
      <c r="D28" s="86">
        <v>0</v>
      </c>
      <c r="E28" s="87" t="str">
        <f t="shared" si="3"/>
        <v xml:space="preserve">0 </v>
      </c>
      <c r="F28" s="86">
        <v>0</v>
      </c>
      <c r="G28" s="87" t="str">
        <f t="shared" si="4"/>
        <v xml:space="preserve">0 </v>
      </c>
      <c r="H28" s="100">
        <v>0</v>
      </c>
      <c r="I28" s="87">
        <f t="shared" si="1"/>
        <v>0</v>
      </c>
      <c r="J28" s="88">
        <v>0</v>
      </c>
      <c r="K28" s="87">
        <f t="shared" si="5"/>
        <v>0</v>
      </c>
      <c r="L28" s="87">
        <f t="shared" si="6"/>
        <v>2.0682266936323943</v>
      </c>
      <c r="M28" s="97" t="str">
        <f t="shared" si="7"/>
        <v>BAJO IMPACTO</v>
      </c>
      <c r="N28" s="90">
        <v>0</v>
      </c>
      <c r="O28" s="87">
        <f t="shared" si="8"/>
        <v>0</v>
      </c>
      <c r="P28" s="90">
        <v>0</v>
      </c>
      <c r="Q28" s="87">
        <f t="shared" si="9"/>
        <v>0</v>
      </c>
      <c r="R28" s="90">
        <v>1</v>
      </c>
      <c r="S28" s="87">
        <f t="shared" si="10"/>
        <v>0.45454545454545453</v>
      </c>
      <c r="T28" s="87">
        <f t="shared" si="11"/>
        <v>0.45454545454545453</v>
      </c>
      <c r="U28" s="98" t="str">
        <f t="shared" si="12"/>
        <v>BAJO IMPACTO</v>
      </c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87" t="str">
        <f t="shared" si="13"/>
        <v>0</v>
      </c>
      <c r="AI28" s="90">
        <v>0</v>
      </c>
      <c r="AJ28" s="87">
        <f t="shared" si="14"/>
        <v>0</v>
      </c>
      <c r="AK28" s="92">
        <f t="shared" si="2"/>
        <v>0</v>
      </c>
      <c r="AL28" s="97" t="str">
        <f t="shared" si="15"/>
        <v>BAJO IMPACTO</v>
      </c>
      <c r="AM28" s="94"/>
      <c r="AN28" s="87">
        <f t="shared" si="16"/>
        <v>2.5227721481778489</v>
      </c>
      <c r="AO28" s="95">
        <f t="shared" si="17"/>
        <v>5.4626586062421545E-2</v>
      </c>
      <c r="AP28" s="276" t="str">
        <f t="shared" si="18"/>
        <v>BAJO IMPACTO</v>
      </c>
      <c r="AQ28" s="277"/>
    </row>
    <row r="29" spans="1:57" ht="15.75" x14ac:dyDescent="0.25">
      <c r="A29" s="85" t="s">
        <v>232</v>
      </c>
      <c r="B29" s="86">
        <v>39349707070</v>
      </c>
      <c r="C29" s="87">
        <f t="shared" si="0"/>
        <v>7.005895789839033</v>
      </c>
      <c r="D29" s="86">
        <v>0</v>
      </c>
      <c r="E29" s="87" t="str">
        <f t="shared" si="3"/>
        <v xml:space="preserve">0 </v>
      </c>
      <c r="F29" s="86">
        <v>0</v>
      </c>
      <c r="G29" s="87" t="str">
        <f t="shared" si="4"/>
        <v xml:space="preserve">0 </v>
      </c>
      <c r="H29" s="100">
        <v>17468381063</v>
      </c>
      <c r="I29" s="87">
        <f t="shared" si="1"/>
        <v>8</v>
      </c>
      <c r="J29" s="88">
        <v>959</v>
      </c>
      <c r="K29" s="87">
        <f t="shared" si="5"/>
        <v>2.1687019448213478</v>
      </c>
      <c r="L29" s="87">
        <f t="shared" si="6"/>
        <v>17.174597734660381</v>
      </c>
      <c r="M29" s="97" t="str">
        <f t="shared" si="7"/>
        <v>ALTO IMPACTO</v>
      </c>
      <c r="N29" s="90">
        <v>0</v>
      </c>
      <c r="O29" s="87">
        <f t="shared" si="8"/>
        <v>0</v>
      </c>
      <c r="P29" s="90">
        <v>0</v>
      </c>
      <c r="Q29" s="87">
        <f t="shared" si="9"/>
        <v>0</v>
      </c>
      <c r="R29" s="90">
        <v>3</v>
      </c>
      <c r="S29" s="87">
        <f t="shared" si="10"/>
        <v>1.3636363636363635</v>
      </c>
      <c r="T29" s="87">
        <f t="shared" si="11"/>
        <v>1.3636363636363635</v>
      </c>
      <c r="U29" s="98" t="str">
        <f t="shared" si="12"/>
        <v>BAJO IMPACTO</v>
      </c>
      <c r="V29" s="90">
        <v>3</v>
      </c>
      <c r="W29" s="90">
        <v>0</v>
      </c>
      <c r="X29" s="90">
        <v>3</v>
      </c>
      <c r="Y29" s="90"/>
      <c r="Z29" s="90"/>
      <c r="AA29" s="90">
        <v>3</v>
      </c>
      <c r="AB29" s="90">
        <v>0</v>
      </c>
      <c r="AC29" s="90">
        <v>3</v>
      </c>
      <c r="AD29" s="90">
        <v>3</v>
      </c>
      <c r="AE29" s="90">
        <v>0</v>
      </c>
      <c r="AF29" s="90">
        <v>0</v>
      </c>
      <c r="AG29" s="90"/>
      <c r="AH29" s="87" t="str">
        <f t="shared" si="13"/>
        <v>0</v>
      </c>
      <c r="AI29" s="90">
        <v>0</v>
      </c>
      <c r="AJ29" s="87">
        <f t="shared" si="14"/>
        <v>0</v>
      </c>
      <c r="AK29" s="92">
        <f t="shared" si="2"/>
        <v>15</v>
      </c>
      <c r="AL29" s="97" t="str">
        <f t="shared" si="15"/>
        <v>ALTO IMPACTO</v>
      </c>
      <c r="AM29" s="94"/>
      <c r="AN29" s="87">
        <f t="shared" si="16"/>
        <v>33.538234098296741</v>
      </c>
      <c r="AO29" s="95">
        <f t="shared" si="17"/>
        <v>0.72621668693921659</v>
      </c>
      <c r="AP29" s="276" t="str">
        <f t="shared" si="18"/>
        <v>ALTO IMPACTO</v>
      </c>
      <c r="AQ29" s="277"/>
    </row>
    <row r="30" spans="1:57" ht="15.75" x14ac:dyDescent="0.25">
      <c r="A30" s="85" t="s">
        <v>233</v>
      </c>
      <c r="B30" s="86">
        <v>44933248510</v>
      </c>
      <c r="C30" s="87">
        <f t="shared" si="0"/>
        <v>8</v>
      </c>
      <c r="D30" s="86">
        <v>0</v>
      </c>
      <c r="E30" s="87" t="str">
        <f t="shared" si="3"/>
        <v xml:space="preserve">0 </v>
      </c>
      <c r="F30" s="86">
        <v>0</v>
      </c>
      <c r="G30" s="87" t="str">
        <f t="shared" si="4"/>
        <v xml:space="preserve">0 </v>
      </c>
      <c r="H30" s="100">
        <v>10620361251</v>
      </c>
      <c r="I30" s="87">
        <f t="shared" si="1"/>
        <v>4.8638102009327575</v>
      </c>
      <c r="J30" s="88">
        <v>772</v>
      </c>
      <c r="K30" s="87">
        <f t="shared" si="5"/>
        <v>1.7458163726820444</v>
      </c>
      <c r="L30" s="87">
        <f t="shared" si="6"/>
        <v>14.609626573614802</v>
      </c>
      <c r="M30" s="97" t="str">
        <f t="shared" si="7"/>
        <v>ALTO IMPACTO</v>
      </c>
      <c r="N30" s="90">
        <v>0</v>
      </c>
      <c r="O30" s="87">
        <f t="shared" si="8"/>
        <v>0</v>
      </c>
      <c r="P30" s="90">
        <v>0</v>
      </c>
      <c r="Q30" s="87">
        <f t="shared" si="9"/>
        <v>0</v>
      </c>
      <c r="R30" s="90">
        <v>2</v>
      </c>
      <c r="S30" s="87">
        <f t="shared" si="10"/>
        <v>0.90909090909090906</v>
      </c>
      <c r="T30" s="87">
        <f t="shared" si="11"/>
        <v>0.90909090909090906</v>
      </c>
      <c r="U30" s="98" t="str">
        <f t="shared" si="12"/>
        <v>BAJO IMPACTO</v>
      </c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87" t="str">
        <f t="shared" si="13"/>
        <v>0</v>
      </c>
      <c r="AI30" s="90">
        <v>2</v>
      </c>
      <c r="AJ30" s="87">
        <f t="shared" si="14"/>
        <v>2</v>
      </c>
      <c r="AK30" s="92">
        <f t="shared" si="2"/>
        <v>2</v>
      </c>
      <c r="AL30" s="97" t="str">
        <f t="shared" si="15"/>
        <v>BAJO IMPACTO</v>
      </c>
      <c r="AM30" s="94"/>
      <c r="AN30" s="87">
        <f t="shared" si="16"/>
        <v>17.518717482705711</v>
      </c>
      <c r="AO30" s="95">
        <f t="shared" si="17"/>
        <v>0.3793397390103132</v>
      </c>
      <c r="AP30" s="276" t="str">
        <f t="shared" si="18"/>
        <v>ALTO IMPACTO</v>
      </c>
      <c r="AQ30" s="277"/>
    </row>
    <row r="31" spans="1:57" ht="15.75" x14ac:dyDescent="0.25">
      <c r="A31" s="85" t="s">
        <v>234</v>
      </c>
      <c r="B31" s="86">
        <v>12307788724</v>
      </c>
      <c r="C31" s="87">
        <f t="shared" si="0"/>
        <v>2.1913018323188225</v>
      </c>
      <c r="D31" s="86">
        <v>0</v>
      </c>
      <c r="E31" s="87" t="str">
        <f t="shared" si="3"/>
        <v xml:space="preserve">0 </v>
      </c>
      <c r="F31" s="86">
        <v>0</v>
      </c>
      <c r="G31" s="87" t="str">
        <f t="shared" si="4"/>
        <v xml:space="preserve">0 </v>
      </c>
      <c r="H31" s="100">
        <v>5876726988</v>
      </c>
      <c r="I31" s="87">
        <f t="shared" si="1"/>
        <v>2.6913665172773542</v>
      </c>
      <c r="J31" s="88">
        <v>2211</v>
      </c>
      <c r="K31" s="87">
        <f t="shared" si="5"/>
        <v>5</v>
      </c>
      <c r="L31" s="87">
        <f t="shared" si="6"/>
        <v>9.8826683495961767</v>
      </c>
      <c r="M31" s="97" t="str">
        <f t="shared" si="7"/>
        <v>ALTO IMPACTO</v>
      </c>
      <c r="N31" s="90">
        <v>4</v>
      </c>
      <c r="O31" s="87">
        <f t="shared" si="8"/>
        <v>10</v>
      </c>
      <c r="P31" s="90">
        <v>0</v>
      </c>
      <c r="Q31" s="87">
        <f t="shared" si="9"/>
        <v>0</v>
      </c>
      <c r="R31" s="90">
        <v>4</v>
      </c>
      <c r="S31" s="87">
        <f t="shared" si="10"/>
        <v>1.8181818181818181</v>
      </c>
      <c r="T31" s="87">
        <f t="shared" si="11"/>
        <v>11.818181818181818</v>
      </c>
      <c r="U31" s="98" t="str">
        <f t="shared" si="12"/>
        <v>ALTO IMPACTO</v>
      </c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87" t="str">
        <f t="shared" si="13"/>
        <v>0</v>
      </c>
      <c r="AI31" s="90">
        <v>2</v>
      </c>
      <c r="AJ31" s="87">
        <f t="shared" si="14"/>
        <v>2</v>
      </c>
      <c r="AK31" s="92">
        <f t="shared" si="2"/>
        <v>2</v>
      </c>
      <c r="AL31" s="97" t="str">
        <f t="shared" si="15"/>
        <v>BAJO IMPACTO</v>
      </c>
      <c r="AM31" s="94"/>
      <c r="AN31" s="87">
        <f t="shared" si="16"/>
        <v>23.700850167777993</v>
      </c>
      <c r="AO31" s="95">
        <f t="shared" si="17"/>
        <v>0.51320391038002289</v>
      </c>
      <c r="AP31" s="276" t="str">
        <f t="shared" si="18"/>
        <v>ALTO IMPACTO</v>
      </c>
      <c r="AQ31" s="277"/>
    </row>
    <row r="32" spans="1:57" ht="15.75" x14ac:dyDescent="0.25">
      <c r="A32" s="85" t="s">
        <v>235</v>
      </c>
      <c r="B32" s="86">
        <v>3844465743</v>
      </c>
      <c r="C32" s="87">
        <f t="shared" si="0"/>
        <v>0.68447590512302359</v>
      </c>
      <c r="D32" s="86">
        <v>0</v>
      </c>
      <c r="E32" s="87" t="str">
        <f t="shared" si="3"/>
        <v xml:space="preserve">0 </v>
      </c>
      <c r="F32" s="86">
        <v>0</v>
      </c>
      <c r="G32" s="87" t="str">
        <f t="shared" si="4"/>
        <v xml:space="preserve">0 </v>
      </c>
      <c r="H32" s="100">
        <v>0</v>
      </c>
      <c r="I32" s="87">
        <f t="shared" si="1"/>
        <v>0</v>
      </c>
      <c r="J32" s="88">
        <v>0</v>
      </c>
      <c r="K32" s="87">
        <f t="shared" si="5"/>
        <v>0</v>
      </c>
      <c r="L32" s="87">
        <f t="shared" si="6"/>
        <v>0.68447590512302359</v>
      </c>
      <c r="M32" s="97" t="str">
        <f t="shared" si="7"/>
        <v>BAJO IMPACTO</v>
      </c>
      <c r="N32" s="90">
        <v>0</v>
      </c>
      <c r="O32" s="87">
        <f t="shared" si="8"/>
        <v>0</v>
      </c>
      <c r="P32" s="90">
        <v>0</v>
      </c>
      <c r="Q32" s="87">
        <f t="shared" si="9"/>
        <v>0</v>
      </c>
      <c r="R32" s="90">
        <v>0</v>
      </c>
      <c r="S32" s="87">
        <f t="shared" si="10"/>
        <v>0</v>
      </c>
      <c r="T32" s="87">
        <f t="shared" si="11"/>
        <v>0</v>
      </c>
      <c r="U32" s="98" t="str">
        <f t="shared" si="12"/>
        <v>BAJO IMPACTO</v>
      </c>
      <c r="V32" s="90">
        <v>3</v>
      </c>
      <c r="W32" s="90">
        <v>0</v>
      </c>
      <c r="X32" s="90">
        <v>3</v>
      </c>
      <c r="Y32" s="90"/>
      <c r="Z32" s="90"/>
      <c r="AA32" s="90">
        <v>0</v>
      </c>
      <c r="AB32" s="90">
        <v>0</v>
      </c>
      <c r="AC32" s="90">
        <v>3</v>
      </c>
      <c r="AD32" s="90">
        <v>3</v>
      </c>
      <c r="AE32" s="90">
        <v>1</v>
      </c>
      <c r="AF32" s="90">
        <v>0</v>
      </c>
      <c r="AG32" s="90"/>
      <c r="AH32" s="87" t="str">
        <f t="shared" si="13"/>
        <v>0</v>
      </c>
      <c r="AI32" s="90">
        <v>0</v>
      </c>
      <c r="AJ32" s="87">
        <f t="shared" si="14"/>
        <v>0</v>
      </c>
      <c r="AK32" s="92">
        <f t="shared" si="2"/>
        <v>13</v>
      </c>
      <c r="AL32" s="97" t="str">
        <f t="shared" si="15"/>
        <v>ALTO IMPACTO</v>
      </c>
      <c r="AM32" s="94"/>
      <c r="AN32" s="87">
        <f t="shared" si="16"/>
        <v>13.684475905123023</v>
      </c>
      <c r="AO32" s="95">
        <f t="shared" si="17"/>
        <v>0.29631538515686728</v>
      </c>
      <c r="AP32" s="276" t="str">
        <f t="shared" si="18"/>
        <v>ALTO IMPACTO</v>
      </c>
      <c r="AQ32" s="277"/>
    </row>
    <row r="33" spans="1:43" ht="15.75" x14ac:dyDescent="0.25">
      <c r="A33" s="85" t="s">
        <v>236</v>
      </c>
      <c r="B33" s="86">
        <v>6263170360</v>
      </c>
      <c r="C33" s="87">
        <f t="shared" si="0"/>
        <v>1.1151066201868074</v>
      </c>
      <c r="D33" s="86">
        <v>0</v>
      </c>
      <c r="E33" s="87" t="str">
        <f t="shared" si="3"/>
        <v xml:space="preserve">0 </v>
      </c>
      <c r="F33" s="86">
        <v>0</v>
      </c>
      <c r="G33" s="87" t="str">
        <f t="shared" si="4"/>
        <v xml:space="preserve">0 </v>
      </c>
      <c r="H33" s="100">
        <v>0</v>
      </c>
      <c r="I33" s="87">
        <f t="shared" si="1"/>
        <v>0</v>
      </c>
      <c r="J33" s="88">
        <v>0</v>
      </c>
      <c r="K33" s="87">
        <f t="shared" si="5"/>
        <v>0</v>
      </c>
      <c r="L33" s="87">
        <f t="shared" si="6"/>
        <v>1.1151066201868074</v>
      </c>
      <c r="M33" s="97" t="str">
        <f t="shared" si="7"/>
        <v>BAJO IMPACTO</v>
      </c>
      <c r="N33" s="90">
        <v>0</v>
      </c>
      <c r="O33" s="87">
        <f t="shared" si="8"/>
        <v>0</v>
      </c>
      <c r="P33" s="90">
        <v>0</v>
      </c>
      <c r="Q33" s="87">
        <f t="shared" si="9"/>
        <v>0</v>
      </c>
      <c r="R33" s="90">
        <v>0</v>
      </c>
      <c r="S33" s="87">
        <f t="shared" si="10"/>
        <v>0</v>
      </c>
      <c r="T33" s="87">
        <f t="shared" si="11"/>
        <v>0</v>
      </c>
      <c r="U33" s="98" t="str">
        <f t="shared" si="12"/>
        <v>BAJO IMPACTO</v>
      </c>
      <c r="V33" s="90">
        <v>0</v>
      </c>
      <c r="W33" s="90">
        <v>0</v>
      </c>
      <c r="X33" s="90">
        <v>0</v>
      </c>
      <c r="Y33" s="90">
        <v>0</v>
      </c>
      <c r="Z33" s="90"/>
      <c r="AA33" s="90">
        <v>0</v>
      </c>
      <c r="AB33" s="90"/>
      <c r="AC33" s="90">
        <v>0</v>
      </c>
      <c r="AD33" s="90">
        <v>0</v>
      </c>
      <c r="AE33" s="90">
        <v>0</v>
      </c>
      <c r="AF33" s="90">
        <v>0</v>
      </c>
      <c r="AG33" s="90"/>
      <c r="AH33" s="87" t="str">
        <f t="shared" si="13"/>
        <v>0</v>
      </c>
      <c r="AI33" s="90">
        <v>2</v>
      </c>
      <c r="AJ33" s="87">
        <f t="shared" si="14"/>
        <v>2</v>
      </c>
      <c r="AK33" s="92">
        <f t="shared" si="2"/>
        <v>2</v>
      </c>
      <c r="AL33" s="97" t="str">
        <f t="shared" si="15"/>
        <v>BAJO IMPACTO</v>
      </c>
      <c r="AM33" s="94"/>
      <c r="AN33" s="87">
        <f t="shared" si="16"/>
        <v>3.1151066201868076</v>
      </c>
      <c r="AO33" s="95">
        <f t="shared" si="17"/>
        <v>6.7452639353166574E-2</v>
      </c>
      <c r="AP33" s="276" t="str">
        <f t="shared" si="18"/>
        <v>BAJO IMPACTO</v>
      </c>
      <c r="AQ33" s="277"/>
    </row>
    <row r="34" spans="1:43" ht="15.75" x14ac:dyDescent="0.25">
      <c r="A34" s="85" t="s">
        <v>237</v>
      </c>
      <c r="B34" s="86">
        <v>9008477198</v>
      </c>
      <c r="C34" s="87">
        <f t="shared" si="0"/>
        <v>1.6038862084044767</v>
      </c>
      <c r="D34" s="86">
        <v>0</v>
      </c>
      <c r="E34" s="87" t="str">
        <f t="shared" si="3"/>
        <v xml:space="preserve">0 </v>
      </c>
      <c r="F34" s="86">
        <v>0</v>
      </c>
      <c r="G34" s="87" t="str">
        <f t="shared" si="4"/>
        <v xml:space="preserve">0 </v>
      </c>
      <c r="H34" s="100">
        <v>1128840000</v>
      </c>
      <c r="I34" s="87">
        <f t="shared" si="1"/>
        <v>0.51697521180872807</v>
      </c>
      <c r="J34" s="88">
        <v>454</v>
      </c>
      <c r="K34" s="87">
        <f t="shared" si="5"/>
        <v>1.0266847580280416</v>
      </c>
      <c r="L34" s="87">
        <f t="shared" si="6"/>
        <v>3.1475461782412464</v>
      </c>
      <c r="M34" s="97" t="str">
        <f t="shared" si="7"/>
        <v>BAJO IMPACTO</v>
      </c>
      <c r="N34" s="90">
        <v>0</v>
      </c>
      <c r="O34" s="87">
        <f t="shared" si="8"/>
        <v>0</v>
      </c>
      <c r="P34" s="90">
        <v>0</v>
      </c>
      <c r="Q34" s="87">
        <f t="shared" si="9"/>
        <v>0</v>
      </c>
      <c r="R34" s="90">
        <v>0</v>
      </c>
      <c r="S34" s="87">
        <f t="shared" si="10"/>
        <v>0</v>
      </c>
      <c r="T34" s="87">
        <f t="shared" si="11"/>
        <v>0</v>
      </c>
      <c r="U34" s="98" t="str">
        <f t="shared" si="12"/>
        <v>BAJO IMPACTO</v>
      </c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87" t="str">
        <f t="shared" si="13"/>
        <v>0</v>
      </c>
      <c r="AI34" s="90">
        <v>0</v>
      </c>
      <c r="AJ34" s="87">
        <f t="shared" si="14"/>
        <v>0</v>
      </c>
      <c r="AK34" s="92">
        <f t="shared" si="2"/>
        <v>0</v>
      </c>
      <c r="AL34" s="97" t="str">
        <f t="shared" si="15"/>
        <v>BAJO IMPACTO</v>
      </c>
      <c r="AM34" s="94"/>
      <c r="AN34" s="87">
        <f t="shared" si="16"/>
        <v>3.1475461782412464</v>
      </c>
      <c r="AO34" s="95">
        <f t="shared" si="17"/>
        <v>6.8155065971903295E-2</v>
      </c>
      <c r="AP34" s="276" t="str">
        <f t="shared" si="18"/>
        <v>BAJO IMPACTO</v>
      </c>
      <c r="AQ34" s="277"/>
    </row>
    <row r="35" spans="1:43" ht="15.75" x14ac:dyDescent="0.25">
      <c r="A35" s="85" t="s">
        <v>238</v>
      </c>
      <c r="B35" s="86">
        <v>2139196200</v>
      </c>
      <c r="C35" s="87">
        <f t="shared" si="0"/>
        <v>0.38086651126929616</v>
      </c>
      <c r="D35" s="86">
        <v>0</v>
      </c>
      <c r="E35" s="87" t="str">
        <f t="shared" si="3"/>
        <v xml:space="preserve">0 </v>
      </c>
      <c r="F35" s="86">
        <v>0</v>
      </c>
      <c r="G35" s="87" t="str">
        <f t="shared" si="4"/>
        <v xml:space="preserve">0 </v>
      </c>
      <c r="H35" s="100">
        <v>0</v>
      </c>
      <c r="I35" s="87">
        <f t="shared" si="1"/>
        <v>0</v>
      </c>
      <c r="J35" s="88">
        <v>0</v>
      </c>
      <c r="K35" s="87">
        <f t="shared" si="5"/>
        <v>0</v>
      </c>
      <c r="L35" s="87">
        <f t="shared" si="6"/>
        <v>0.38086651126929616</v>
      </c>
      <c r="M35" s="97" t="str">
        <f t="shared" si="7"/>
        <v>BAJO IMPACTO</v>
      </c>
      <c r="N35" s="90">
        <v>0</v>
      </c>
      <c r="O35" s="87">
        <f t="shared" si="8"/>
        <v>0</v>
      </c>
      <c r="P35" s="90">
        <v>0</v>
      </c>
      <c r="Q35" s="87">
        <f t="shared" si="9"/>
        <v>0</v>
      </c>
      <c r="R35" s="90">
        <v>0</v>
      </c>
      <c r="S35" s="87">
        <f t="shared" si="10"/>
        <v>0</v>
      </c>
      <c r="T35" s="87">
        <f t="shared" si="11"/>
        <v>0</v>
      </c>
      <c r="U35" s="98" t="str">
        <f t="shared" si="12"/>
        <v>BAJO IMPACTO</v>
      </c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87" t="str">
        <f t="shared" si="13"/>
        <v>0</v>
      </c>
      <c r="AI35" s="90">
        <v>1</v>
      </c>
      <c r="AJ35" s="87">
        <f t="shared" si="14"/>
        <v>1</v>
      </c>
      <c r="AK35" s="92">
        <f t="shared" si="2"/>
        <v>1</v>
      </c>
      <c r="AL35" s="97" t="str">
        <f t="shared" si="15"/>
        <v>BAJO IMPACTO</v>
      </c>
      <c r="AM35" s="94"/>
      <c r="AN35" s="87">
        <f t="shared" si="16"/>
        <v>1.3808665112692962</v>
      </c>
      <c r="AO35" s="95">
        <f t="shared" si="17"/>
        <v>2.9900450333198398E-2</v>
      </c>
      <c r="AP35" s="276" t="str">
        <f t="shared" si="18"/>
        <v>BAJO IMPACTO</v>
      </c>
      <c r="AQ35" s="277"/>
    </row>
    <row r="36" spans="1:43" ht="15.75" x14ac:dyDescent="0.25">
      <c r="A36" s="85" t="s">
        <v>239</v>
      </c>
      <c r="B36" s="86">
        <v>4862430638</v>
      </c>
      <c r="C36" s="87">
        <f t="shared" si="0"/>
        <v>0.86571628791412303</v>
      </c>
      <c r="D36" s="86">
        <v>0</v>
      </c>
      <c r="E36" s="87" t="str">
        <f t="shared" si="3"/>
        <v xml:space="preserve">0 </v>
      </c>
      <c r="F36" s="86">
        <v>0</v>
      </c>
      <c r="G36" s="87" t="str">
        <f t="shared" si="4"/>
        <v xml:space="preserve">0 </v>
      </c>
      <c r="H36" s="100">
        <v>0</v>
      </c>
      <c r="I36" s="87">
        <f t="shared" si="1"/>
        <v>0</v>
      </c>
      <c r="J36" s="88">
        <v>0</v>
      </c>
      <c r="K36" s="87">
        <f t="shared" si="5"/>
        <v>0</v>
      </c>
      <c r="L36" s="87">
        <f t="shared" si="6"/>
        <v>0.86571628791412303</v>
      </c>
      <c r="M36" s="97" t="str">
        <f t="shared" si="7"/>
        <v>BAJO IMPACTO</v>
      </c>
      <c r="N36" s="90">
        <v>0</v>
      </c>
      <c r="O36" s="87">
        <f t="shared" si="8"/>
        <v>0</v>
      </c>
      <c r="P36" s="90">
        <v>0</v>
      </c>
      <c r="Q36" s="87">
        <f t="shared" si="9"/>
        <v>0</v>
      </c>
      <c r="R36" s="90">
        <v>0</v>
      </c>
      <c r="S36" s="87">
        <f t="shared" si="10"/>
        <v>0</v>
      </c>
      <c r="T36" s="87">
        <f t="shared" si="11"/>
        <v>0</v>
      </c>
      <c r="U36" s="98" t="str">
        <f t="shared" si="12"/>
        <v>BAJO IMPACTO</v>
      </c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87" t="str">
        <f t="shared" si="13"/>
        <v>0</v>
      </c>
      <c r="AI36" s="90">
        <v>0</v>
      </c>
      <c r="AJ36" s="87">
        <f t="shared" si="14"/>
        <v>0</v>
      </c>
      <c r="AK36" s="92">
        <f t="shared" si="2"/>
        <v>0</v>
      </c>
      <c r="AL36" s="97" t="str">
        <f t="shared" si="15"/>
        <v>BAJO IMPACTO</v>
      </c>
      <c r="AM36" s="94"/>
      <c r="AN36" s="87">
        <f t="shared" si="16"/>
        <v>0.86571628791412303</v>
      </c>
      <c r="AO36" s="95">
        <f t="shared" si="17"/>
        <v>1.8745698196144446E-2</v>
      </c>
      <c r="AP36" s="276" t="str">
        <f t="shared" si="18"/>
        <v>BAJO IMPACTO</v>
      </c>
      <c r="AQ36" s="277"/>
    </row>
    <row r="37" spans="1:43" ht="15.75" x14ac:dyDescent="0.25">
      <c r="A37" s="85" t="s">
        <v>240</v>
      </c>
      <c r="B37" s="86">
        <v>1804320212</v>
      </c>
      <c r="C37" s="87">
        <f t="shared" si="0"/>
        <v>0.32124456109127197</v>
      </c>
      <c r="D37" s="86">
        <v>0</v>
      </c>
      <c r="E37" s="87" t="str">
        <f t="shared" si="3"/>
        <v xml:space="preserve">0 </v>
      </c>
      <c r="F37" s="86">
        <v>0</v>
      </c>
      <c r="G37" s="87" t="str">
        <f t="shared" si="4"/>
        <v xml:space="preserve">0 </v>
      </c>
      <c r="H37" s="100">
        <v>896935266</v>
      </c>
      <c r="I37" s="87">
        <f t="shared" si="1"/>
        <v>0.41076972743618928</v>
      </c>
      <c r="J37" s="88">
        <v>234</v>
      </c>
      <c r="K37" s="87">
        <f t="shared" si="5"/>
        <v>0.52917232021709637</v>
      </c>
      <c r="L37" s="87">
        <f t="shared" si="6"/>
        <v>1.2611866087445576</v>
      </c>
      <c r="M37" s="97" t="str">
        <f t="shared" si="7"/>
        <v>BAJO IMPACTO</v>
      </c>
      <c r="N37" s="90">
        <v>0</v>
      </c>
      <c r="O37" s="87">
        <f t="shared" si="8"/>
        <v>0</v>
      </c>
      <c r="P37" s="90">
        <v>0</v>
      </c>
      <c r="Q37" s="87">
        <f t="shared" si="9"/>
        <v>0</v>
      </c>
      <c r="R37" s="90">
        <v>0</v>
      </c>
      <c r="S37" s="87">
        <f t="shared" si="10"/>
        <v>0</v>
      </c>
      <c r="T37" s="87">
        <f t="shared" si="11"/>
        <v>0</v>
      </c>
      <c r="U37" s="98" t="str">
        <f t="shared" si="12"/>
        <v>BAJO IMPACTO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87" t="str">
        <f t="shared" si="13"/>
        <v>0</v>
      </c>
      <c r="AI37" s="90">
        <v>0</v>
      </c>
      <c r="AJ37" s="87">
        <f t="shared" si="14"/>
        <v>0</v>
      </c>
      <c r="AK37" s="92">
        <f t="shared" si="2"/>
        <v>0</v>
      </c>
      <c r="AL37" s="97" t="str">
        <f t="shared" si="15"/>
        <v>BAJO IMPACTO</v>
      </c>
      <c r="AM37" s="94"/>
      <c r="AN37" s="87">
        <f t="shared" si="16"/>
        <v>1.2611866087445576</v>
      </c>
      <c r="AO37" s="95">
        <f t="shared" si="17"/>
        <v>2.7308973928984914E-2</v>
      </c>
      <c r="AP37" s="276" t="str">
        <f t="shared" si="18"/>
        <v>BAJO IMPACTO</v>
      </c>
      <c r="AQ37" s="277"/>
    </row>
    <row r="38" spans="1:43" ht="15.75" x14ac:dyDescent="0.25">
      <c r="A38" s="85" t="s">
        <v>241</v>
      </c>
      <c r="B38" s="86">
        <v>2157315021</v>
      </c>
      <c r="C38" s="87">
        <f t="shared" si="0"/>
        <v>0.38409242020770157</v>
      </c>
      <c r="D38" s="86">
        <v>0</v>
      </c>
      <c r="E38" s="87" t="str">
        <f t="shared" si="3"/>
        <v xml:space="preserve">0 </v>
      </c>
      <c r="F38" s="86">
        <v>0</v>
      </c>
      <c r="G38" s="87" t="str">
        <f t="shared" si="4"/>
        <v xml:space="preserve">0 </v>
      </c>
      <c r="H38" s="100">
        <v>21572464</v>
      </c>
      <c r="I38" s="87">
        <f t="shared" si="1"/>
        <v>9.8795481606216672E-3</v>
      </c>
      <c r="J38" s="88">
        <v>12</v>
      </c>
      <c r="K38" s="87">
        <f t="shared" si="5"/>
        <v>2.7137042062415198E-2</v>
      </c>
      <c r="L38" s="87">
        <f t="shared" si="6"/>
        <v>0.4211090104307384</v>
      </c>
      <c r="M38" s="97" t="str">
        <f t="shared" si="7"/>
        <v>BAJO IMPACTO</v>
      </c>
      <c r="N38" s="90">
        <v>0</v>
      </c>
      <c r="O38" s="87">
        <f t="shared" si="8"/>
        <v>0</v>
      </c>
      <c r="P38" s="90">
        <v>0</v>
      </c>
      <c r="Q38" s="87">
        <f t="shared" si="9"/>
        <v>0</v>
      </c>
      <c r="R38" s="90">
        <v>0</v>
      </c>
      <c r="S38" s="87">
        <f t="shared" si="10"/>
        <v>0</v>
      </c>
      <c r="T38" s="87">
        <f t="shared" si="11"/>
        <v>0</v>
      </c>
      <c r="U38" s="98" t="str">
        <f t="shared" si="12"/>
        <v>BAJO IMPACTO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87" t="str">
        <f t="shared" si="13"/>
        <v>0</v>
      </c>
      <c r="AI38" s="90">
        <v>0</v>
      </c>
      <c r="AJ38" s="87">
        <f t="shared" si="14"/>
        <v>0</v>
      </c>
      <c r="AK38" s="92">
        <f t="shared" si="2"/>
        <v>0</v>
      </c>
      <c r="AL38" s="97" t="str">
        <f t="shared" si="15"/>
        <v>BAJO IMPACTO</v>
      </c>
      <c r="AM38" s="94"/>
      <c r="AN38" s="87">
        <f t="shared" si="16"/>
        <v>0.4211090104307384</v>
      </c>
      <c r="AO38" s="95">
        <f t="shared" si="17"/>
        <v>9.1184404491587087E-3</v>
      </c>
      <c r="AP38" s="276" t="str">
        <f t="shared" si="18"/>
        <v>BAJO IMPACTO</v>
      </c>
      <c r="AQ38" s="277"/>
    </row>
    <row r="39" spans="1:43" ht="15.75" x14ac:dyDescent="0.25">
      <c r="A39" s="85" t="s">
        <v>242</v>
      </c>
      <c r="B39" s="86">
        <v>2337879086</v>
      </c>
      <c r="C39" s="87">
        <f t="shared" si="0"/>
        <v>0.41624038564310784</v>
      </c>
      <c r="D39" s="86">
        <v>0</v>
      </c>
      <c r="E39" s="87" t="str">
        <f t="shared" si="3"/>
        <v xml:space="preserve">0 </v>
      </c>
      <c r="F39" s="86">
        <v>0</v>
      </c>
      <c r="G39" s="87" t="str">
        <f t="shared" si="4"/>
        <v xml:space="preserve">0 </v>
      </c>
      <c r="H39" s="100">
        <v>674873199</v>
      </c>
      <c r="I39" s="87">
        <f t="shared" si="1"/>
        <v>0.30907189238249788</v>
      </c>
      <c r="J39" s="88">
        <v>325</v>
      </c>
      <c r="K39" s="87">
        <f t="shared" si="5"/>
        <v>0.73496155585707823</v>
      </c>
      <c r="L39" s="87">
        <f t="shared" si="6"/>
        <v>1.4602738338826839</v>
      </c>
      <c r="M39" s="97" t="str">
        <f t="shared" si="7"/>
        <v>BAJO IMPACTO</v>
      </c>
      <c r="N39" s="90">
        <v>0</v>
      </c>
      <c r="O39" s="87">
        <f t="shared" si="8"/>
        <v>0</v>
      </c>
      <c r="P39" s="90">
        <v>0</v>
      </c>
      <c r="Q39" s="87">
        <f t="shared" si="9"/>
        <v>0</v>
      </c>
      <c r="R39" s="90">
        <v>0</v>
      </c>
      <c r="S39" s="87">
        <f t="shared" si="10"/>
        <v>0</v>
      </c>
      <c r="T39" s="87">
        <f t="shared" si="11"/>
        <v>0</v>
      </c>
      <c r="U39" s="98" t="str">
        <f t="shared" si="12"/>
        <v>BAJO IMPACTO</v>
      </c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87" t="str">
        <f t="shared" si="13"/>
        <v>0</v>
      </c>
      <c r="AI39" s="90">
        <v>1</v>
      </c>
      <c r="AJ39" s="87">
        <f t="shared" si="14"/>
        <v>1</v>
      </c>
      <c r="AK39" s="92">
        <f t="shared" si="2"/>
        <v>1</v>
      </c>
      <c r="AL39" s="97" t="str">
        <f t="shared" si="15"/>
        <v>BAJO IMPACTO</v>
      </c>
      <c r="AM39" s="94"/>
      <c r="AN39" s="87">
        <f t="shared" si="16"/>
        <v>2.4602738338826837</v>
      </c>
      <c r="AO39" s="95">
        <f t="shared" si="17"/>
        <v>5.3273285271041304E-2</v>
      </c>
      <c r="AP39" s="276" t="str">
        <f t="shared" si="18"/>
        <v>BAJO IMPACTO</v>
      </c>
      <c r="AQ39" s="277"/>
    </row>
    <row r="40" spans="1:43" ht="15.75" x14ac:dyDescent="0.25">
      <c r="A40" s="85"/>
      <c r="B40" s="86"/>
      <c r="C40" s="87">
        <f t="shared" si="0"/>
        <v>0</v>
      </c>
      <c r="D40" s="86"/>
      <c r="E40" s="87" t="str">
        <f t="shared" si="3"/>
        <v xml:space="preserve">0 </v>
      </c>
      <c r="F40" s="86">
        <v>0</v>
      </c>
      <c r="G40" s="87" t="str">
        <f t="shared" si="4"/>
        <v xml:space="preserve">0 </v>
      </c>
      <c r="H40" s="100"/>
      <c r="I40" s="87">
        <f t="shared" si="1"/>
        <v>0</v>
      </c>
      <c r="J40" s="88"/>
      <c r="K40" s="87">
        <f t="shared" si="5"/>
        <v>0</v>
      </c>
      <c r="L40" s="87">
        <f t="shared" si="6"/>
        <v>0</v>
      </c>
      <c r="M40" s="97" t="str">
        <f t="shared" si="7"/>
        <v>BAJO IMPACTO</v>
      </c>
      <c r="N40" s="90"/>
      <c r="O40" s="87">
        <f t="shared" si="8"/>
        <v>0</v>
      </c>
      <c r="P40" s="90">
        <v>0</v>
      </c>
      <c r="Q40" s="87">
        <f t="shared" si="9"/>
        <v>0</v>
      </c>
      <c r="R40" s="90">
        <v>0</v>
      </c>
      <c r="S40" s="87">
        <f t="shared" si="10"/>
        <v>0</v>
      </c>
      <c r="T40" s="87">
        <f t="shared" si="11"/>
        <v>0</v>
      </c>
      <c r="U40" s="98" t="str">
        <f t="shared" si="12"/>
        <v>BAJO IMPACTO</v>
      </c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87" t="str">
        <f t="shared" si="13"/>
        <v>0</v>
      </c>
      <c r="AI40" s="90"/>
      <c r="AJ40" s="87">
        <f t="shared" si="14"/>
        <v>0</v>
      </c>
      <c r="AK40" s="92">
        <f t="shared" si="2"/>
        <v>0</v>
      </c>
      <c r="AL40" s="97" t="str">
        <f t="shared" si="15"/>
        <v>BAJO IMPACTO</v>
      </c>
      <c r="AM40" s="94"/>
      <c r="AN40" s="87">
        <f t="shared" si="16"/>
        <v>0</v>
      </c>
      <c r="AO40" s="95">
        <f t="shared" si="17"/>
        <v>0</v>
      </c>
      <c r="AP40" s="276" t="str">
        <f t="shared" si="18"/>
        <v>BAJO IMPACTO</v>
      </c>
      <c r="AQ40" s="277"/>
    </row>
    <row r="41" spans="1:43" ht="15.75" x14ac:dyDescent="0.25">
      <c r="A41" s="85"/>
      <c r="B41" s="86"/>
      <c r="C41" s="87">
        <f t="shared" si="0"/>
        <v>0</v>
      </c>
      <c r="D41" s="86"/>
      <c r="E41" s="87" t="str">
        <f t="shared" si="3"/>
        <v xml:space="preserve">0 </v>
      </c>
      <c r="F41" s="86">
        <v>0</v>
      </c>
      <c r="G41" s="87" t="str">
        <f t="shared" si="4"/>
        <v xml:space="preserve">0 </v>
      </c>
      <c r="H41" s="100"/>
      <c r="I41" s="87">
        <f t="shared" si="1"/>
        <v>0</v>
      </c>
      <c r="J41" s="88"/>
      <c r="K41" s="87">
        <f t="shared" si="5"/>
        <v>0</v>
      </c>
      <c r="L41" s="87">
        <f t="shared" si="6"/>
        <v>0</v>
      </c>
      <c r="M41" s="97" t="str">
        <f t="shared" si="7"/>
        <v>BAJO IMPACTO</v>
      </c>
      <c r="N41" s="90"/>
      <c r="O41" s="87">
        <f t="shared" si="8"/>
        <v>0</v>
      </c>
      <c r="P41" s="90"/>
      <c r="Q41" s="87">
        <f t="shared" si="9"/>
        <v>0</v>
      </c>
      <c r="R41" s="90"/>
      <c r="S41" s="87">
        <f t="shared" si="10"/>
        <v>0</v>
      </c>
      <c r="T41" s="87">
        <f t="shared" si="11"/>
        <v>0</v>
      </c>
      <c r="U41" s="98" t="str">
        <f t="shared" si="12"/>
        <v>BAJO IMPACTO</v>
      </c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87" t="str">
        <f t="shared" si="13"/>
        <v>0</v>
      </c>
      <c r="AI41" s="90"/>
      <c r="AJ41" s="87">
        <f t="shared" si="14"/>
        <v>0</v>
      </c>
      <c r="AK41" s="92">
        <f t="shared" si="2"/>
        <v>0</v>
      </c>
      <c r="AL41" s="97" t="str">
        <f t="shared" si="15"/>
        <v>BAJO IMPACTO</v>
      </c>
      <c r="AM41" s="94"/>
      <c r="AN41" s="87">
        <f t="shared" si="16"/>
        <v>0</v>
      </c>
      <c r="AO41" s="95">
        <f t="shared" si="17"/>
        <v>0</v>
      </c>
      <c r="AP41" s="276" t="str">
        <f t="shared" si="18"/>
        <v>BAJO IMPACTO</v>
      </c>
      <c r="AQ41" s="277"/>
    </row>
    <row r="42" spans="1:43" ht="15.75" x14ac:dyDescent="0.25">
      <c r="A42" s="85"/>
      <c r="B42" s="86"/>
      <c r="C42" s="87">
        <f t="shared" si="0"/>
        <v>0</v>
      </c>
      <c r="D42" s="86"/>
      <c r="E42" s="87" t="str">
        <f t="shared" si="3"/>
        <v xml:space="preserve">0 </v>
      </c>
      <c r="F42" s="86">
        <v>0</v>
      </c>
      <c r="G42" s="87" t="str">
        <f t="shared" si="4"/>
        <v xml:space="preserve">0 </v>
      </c>
      <c r="H42" s="100"/>
      <c r="I42" s="87">
        <f t="shared" si="1"/>
        <v>0</v>
      </c>
      <c r="J42" s="88"/>
      <c r="K42" s="87">
        <f t="shared" si="5"/>
        <v>0</v>
      </c>
      <c r="L42" s="87">
        <f t="shared" si="6"/>
        <v>0</v>
      </c>
      <c r="M42" s="97" t="str">
        <f t="shared" si="7"/>
        <v>BAJO IMPACTO</v>
      </c>
      <c r="N42" s="90"/>
      <c r="O42" s="87">
        <f t="shared" si="8"/>
        <v>0</v>
      </c>
      <c r="P42" s="90"/>
      <c r="Q42" s="87">
        <f t="shared" si="9"/>
        <v>0</v>
      </c>
      <c r="R42" s="90"/>
      <c r="S42" s="87">
        <f t="shared" si="10"/>
        <v>0</v>
      </c>
      <c r="T42" s="87">
        <f t="shared" si="11"/>
        <v>0</v>
      </c>
      <c r="U42" s="98" t="str">
        <f t="shared" si="12"/>
        <v>BAJO IMPACTO</v>
      </c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87" t="str">
        <f t="shared" si="13"/>
        <v>0</v>
      </c>
      <c r="AI42" s="90"/>
      <c r="AJ42" s="87">
        <f t="shared" si="14"/>
        <v>0</v>
      </c>
      <c r="AK42" s="92">
        <f t="shared" si="2"/>
        <v>0</v>
      </c>
      <c r="AL42" s="97" t="str">
        <f t="shared" si="15"/>
        <v>BAJO IMPACTO</v>
      </c>
      <c r="AM42" s="94"/>
      <c r="AN42" s="87">
        <f t="shared" si="16"/>
        <v>0</v>
      </c>
      <c r="AO42" s="95">
        <f t="shared" si="17"/>
        <v>0</v>
      </c>
      <c r="AP42" s="276" t="str">
        <f t="shared" si="18"/>
        <v>BAJO IMPACTO</v>
      </c>
      <c r="AQ42" s="277"/>
    </row>
    <row r="43" spans="1:43" ht="15.75" x14ac:dyDescent="0.25">
      <c r="A43" s="85"/>
      <c r="B43" s="86"/>
      <c r="C43" s="87">
        <f t="shared" si="0"/>
        <v>0</v>
      </c>
      <c r="D43" s="86"/>
      <c r="E43" s="87" t="str">
        <f t="shared" si="3"/>
        <v xml:space="preserve">0 </v>
      </c>
      <c r="F43" s="86">
        <v>0</v>
      </c>
      <c r="G43" s="87" t="str">
        <f t="shared" si="4"/>
        <v xml:space="preserve">0 </v>
      </c>
      <c r="H43" s="100"/>
      <c r="I43" s="87">
        <f t="shared" si="1"/>
        <v>0</v>
      </c>
      <c r="J43" s="88"/>
      <c r="K43" s="87">
        <f t="shared" si="5"/>
        <v>0</v>
      </c>
      <c r="L43" s="87">
        <f t="shared" si="6"/>
        <v>0</v>
      </c>
      <c r="M43" s="97" t="str">
        <f t="shared" si="7"/>
        <v>BAJO IMPACTO</v>
      </c>
      <c r="N43" s="90"/>
      <c r="O43" s="87">
        <f t="shared" si="8"/>
        <v>0</v>
      </c>
      <c r="P43" s="90"/>
      <c r="Q43" s="87">
        <f t="shared" si="9"/>
        <v>0</v>
      </c>
      <c r="R43" s="90"/>
      <c r="S43" s="87">
        <f t="shared" si="10"/>
        <v>0</v>
      </c>
      <c r="T43" s="87">
        <f t="shared" si="11"/>
        <v>0</v>
      </c>
      <c r="U43" s="98" t="str">
        <f t="shared" si="12"/>
        <v>BAJO IMPACTO</v>
      </c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87" t="str">
        <f t="shared" si="13"/>
        <v>0</v>
      </c>
      <c r="AI43" s="90"/>
      <c r="AJ43" s="87">
        <f t="shared" si="14"/>
        <v>0</v>
      </c>
      <c r="AK43" s="92">
        <f t="shared" si="2"/>
        <v>0</v>
      </c>
      <c r="AL43" s="97" t="str">
        <f t="shared" si="15"/>
        <v>BAJO IMPACTO</v>
      </c>
      <c r="AM43" s="94"/>
      <c r="AN43" s="87">
        <f t="shared" si="16"/>
        <v>0</v>
      </c>
      <c r="AO43" s="95">
        <f t="shared" si="17"/>
        <v>0</v>
      </c>
      <c r="AP43" s="276" t="str">
        <f t="shared" si="18"/>
        <v>BAJO IMPACTO</v>
      </c>
      <c r="AQ43" s="277"/>
    </row>
    <row r="44" spans="1:43" ht="15.75" x14ac:dyDescent="0.25">
      <c r="A44" s="85"/>
      <c r="B44" s="86"/>
      <c r="C44" s="87">
        <f t="shared" si="0"/>
        <v>0</v>
      </c>
      <c r="D44" s="86"/>
      <c r="E44" s="87" t="str">
        <f t="shared" si="3"/>
        <v xml:space="preserve">0 </v>
      </c>
      <c r="F44" s="86">
        <v>0</v>
      </c>
      <c r="G44" s="87" t="str">
        <f t="shared" si="4"/>
        <v xml:space="preserve">0 </v>
      </c>
      <c r="H44" s="100"/>
      <c r="I44" s="87">
        <f t="shared" si="1"/>
        <v>0</v>
      </c>
      <c r="J44" s="88"/>
      <c r="K44" s="87">
        <f t="shared" si="5"/>
        <v>0</v>
      </c>
      <c r="L44" s="87">
        <f t="shared" si="6"/>
        <v>0</v>
      </c>
      <c r="M44" s="97" t="str">
        <f t="shared" si="7"/>
        <v>BAJO IMPACTO</v>
      </c>
      <c r="N44" s="90"/>
      <c r="O44" s="87">
        <f t="shared" si="8"/>
        <v>0</v>
      </c>
      <c r="P44" s="90"/>
      <c r="Q44" s="87">
        <f t="shared" si="9"/>
        <v>0</v>
      </c>
      <c r="R44" s="90"/>
      <c r="S44" s="87">
        <f t="shared" si="10"/>
        <v>0</v>
      </c>
      <c r="T44" s="87">
        <f t="shared" si="11"/>
        <v>0</v>
      </c>
      <c r="U44" s="98" t="str">
        <f t="shared" si="12"/>
        <v>BAJO IMPACTO</v>
      </c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87" t="str">
        <f t="shared" si="13"/>
        <v>0</v>
      </c>
      <c r="AI44" s="90"/>
      <c r="AJ44" s="87">
        <f t="shared" si="14"/>
        <v>0</v>
      </c>
      <c r="AK44" s="92">
        <f t="shared" si="2"/>
        <v>0</v>
      </c>
      <c r="AL44" s="97" t="str">
        <f t="shared" si="15"/>
        <v>BAJO IMPACTO</v>
      </c>
      <c r="AM44" s="94"/>
      <c r="AN44" s="87">
        <f t="shared" si="16"/>
        <v>0</v>
      </c>
      <c r="AO44" s="95">
        <f t="shared" si="17"/>
        <v>0</v>
      </c>
      <c r="AP44" s="276" t="str">
        <f t="shared" si="18"/>
        <v>BAJO IMPACTO</v>
      </c>
      <c r="AQ44" s="277"/>
    </row>
    <row r="45" spans="1:43" ht="15.75" x14ac:dyDescent="0.25">
      <c r="A45" s="85"/>
      <c r="B45" s="86"/>
      <c r="C45" s="87">
        <f t="shared" si="0"/>
        <v>0</v>
      </c>
      <c r="D45" s="86"/>
      <c r="E45" s="87" t="str">
        <f t="shared" si="3"/>
        <v xml:space="preserve">0 </v>
      </c>
      <c r="F45" s="86">
        <v>0</v>
      </c>
      <c r="G45" s="87" t="str">
        <f t="shared" si="4"/>
        <v xml:space="preserve">0 </v>
      </c>
      <c r="H45" s="100"/>
      <c r="I45" s="87">
        <f t="shared" si="1"/>
        <v>0</v>
      </c>
      <c r="J45" s="88"/>
      <c r="K45" s="87">
        <f t="shared" si="5"/>
        <v>0</v>
      </c>
      <c r="L45" s="87">
        <f t="shared" si="6"/>
        <v>0</v>
      </c>
      <c r="M45" s="97" t="str">
        <f t="shared" si="7"/>
        <v>BAJO IMPACTO</v>
      </c>
      <c r="N45" s="90"/>
      <c r="O45" s="87">
        <f t="shared" si="8"/>
        <v>0</v>
      </c>
      <c r="P45" s="90"/>
      <c r="Q45" s="87">
        <f t="shared" si="9"/>
        <v>0</v>
      </c>
      <c r="R45" s="90"/>
      <c r="S45" s="87">
        <f t="shared" si="10"/>
        <v>0</v>
      </c>
      <c r="T45" s="87">
        <f t="shared" si="11"/>
        <v>0</v>
      </c>
      <c r="U45" s="98" t="str">
        <f t="shared" si="12"/>
        <v>BAJO IMPACTO</v>
      </c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87" t="str">
        <f t="shared" si="13"/>
        <v>0</v>
      </c>
      <c r="AI45" s="90"/>
      <c r="AJ45" s="87">
        <f t="shared" si="14"/>
        <v>0</v>
      </c>
      <c r="AK45" s="92">
        <f t="shared" si="2"/>
        <v>0</v>
      </c>
      <c r="AL45" s="97" t="str">
        <f t="shared" si="15"/>
        <v>BAJO IMPACTO</v>
      </c>
      <c r="AM45" s="94"/>
      <c r="AN45" s="87">
        <f t="shared" si="16"/>
        <v>0</v>
      </c>
      <c r="AO45" s="95">
        <f t="shared" si="17"/>
        <v>0</v>
      </c>
      <c r="AP45" s="276" t="str">
        <f t="shared" si="18"/>
        <v>BAJO IMPACTO</v>
      </c>
      <c r="AQ45" s="277"/>
    </row>
    <row r="46" spans="1:43" ht="15.75" x14ac:dyDescent="0.25">
      <c r="A46" s="85"/>
      <c r="B46" s="86"/>
      <c r="C46" s="87">
        <f t="shared" si="0"/>
        <v>0</v>
      </c>
      <c r="D46" s="86"/>
      <c r="E46" s="87" t="str">
        <f t="shared" si="3"/>
        <v xml:space="preserve">0 </v>
      </c>
      <c r="F46" s="86">
        <v>0</v>
      </c>
      <c r="G46" s="87" t="str">
        <f t="shared" si="4"/>
        <v xml:space="preserve">0 </v>
      </c>
      <c r="H46" s="100"/>
      <c r="I46" s="87">
        <f t="shared" si="1"/>
        <v>0</v>
      </c>
      <c r="J46" s="88"/>
      <c r="K46" s="87">
        <f t="shared" si="5"/>
        <v>0</v>
      </c>
      <c r="L46" s="87">
        <f t="shared" si="6"/>
        <v>0</v>
      </c>
      <c r="M46" s="97" t="str">
        <f t="shared" si="7"/>
        <v>BAJO IMPACTO</v>
      </c>
      <c r="N46" s="90"/>
      <c r="O46" s="87">
        <f t="shared" si="8"/>
        <v>0</v>
      </c>
      <c r="P46" s="90"/>
      <c r="Q46" s="87">
        <f t="shared" si="9"/>
        <v>0</v>
      </c>
      <c r="R46" s="90"/>
      <c r="S46" s="87">
        <f t="shared" si="10"/>
        <v>0</v>
      </c>
      <c r="T46" s="87">
        <f t="shared" si="11"/>
        <v>0</v>
      </c>
      <c r="U46" s="98" t="str">
        <f t="shared" si="12"/>
        <v>BAJO IMPACTO</v>
      </c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87" t="str">
        <f t="shared" si="13"/>
        <v>0</v>
      </c>
      <c r="AI46" s="90"/>
      <c r="AJ46" s="87">
        <f t="shared" si="14"/>
        <v>0</v>
      </c>
      <c r="AK46" s="92">
        <f t="shared" si="2"/>
        <v>0</v>
      </c>
      <c r="AL46" s="97" t="str">
        <f t="shared" si="15"/>
        <v>BAJO IMPACTO</v>
      </c>
      <c r="AM46" s="94"/>
      <c r="AN46" s="87">
        <f t="shared" si="16"/>
        <v>0</v>
      </c>
      <c r="AO46" s="95">
        <f t="shared" si="17"/>
        <v>0</v>
      </c>
      <c r="AP46" s="276" t="str">
        <f t="shared" si="18"/>
        <v>BAJO IMPACTO</v>
      </c>
      <c r="AQ46" s="277"/>
    </row>
    <row r="47" spans="1:43" ht="15.75" x14ac:dyDescent="0.25">
      <c r="A47" s="85"/>
      <c r="B47" s="86"/>
      <c r="C47" s="87">
        <f t="shared" si="0"/>
        <v>0</v>
      </c>
      <c r="D47" s="86"/>
      <c r="E47" s="87" t="str">
        <f t="shared" si="3"/>
        <v xml:space="preserve">0 </v>
      </c>
      <c r="F47" s="86">
        <v>0</v>
      </c>
      <c r="G47" s="87" t="str">
        <f t="shared" si="4"/>
        <v xml:space="preserve">0 </v>
      </c>
      <c r="H47" s="100"/>
      <c r="I47" s="87">
        <f t="shared" si="1"/>
        <v>0</v>
      </c>
      <c r="J47" s="88"/>
      <c r="K47" s="87">
        <f t="shared" si="5"/>
        <v>0</v>
      </c>
      <c r="L47" s="87">
        <f t="shared" si="6"/>
        <v>0</v>
      </c>
      <c r="M47" s="97" t="str">
        <f t="shared" si="7"/>
        <v>BAJO IMPACTO</v>
      </c>
      <c r="N47" s="90"/>
      <c r="O47" s="87">
        <f t="shared" si="8"/>
        <v>0</v>
      </c>
      <c r="P47" s="90"/>
      <c r="Q47" s="87">
        <f t="shared" si="9"/>
        <v>0</v>
      </c>
      <c r="R47" s="90"/>
      <c r="S47" s="87">
        <f t="shared" si="10"/>
        <v>0</v>
      </c>
      <c r="T47" s="87">
        <f t="shared" si="11"/>
        <v>0</v>
      </c>
      <c r="U47" s="98" t="str">
        <f t="shared" si="12"/>
        <v>BAJO IMPACTO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87" t="str">
        <f t="shared" si="13"/>
        <v>0</v>
      </c>
      <c r="AI47" s="90"/>
      <c r="AJ47" s="87">
        <f t="shared" si="14"/>
        <v>0</v>
      </c>
      <c r="AK47" s="92">
        <f t="shared" si="2"/>
        <v>0</v>
      </c>
      <c r="AL47" s="97" t="str">
        <f t="shared" si="15"/>
        <v>BAJO IMPACTO</v>
      </c>
      <c r="AM47" s="94"/>
      <c r="AN47" s="87">
        <f t="shared" si="16"/>
        <v>0</v>
      </c>
      <c r="AO47" s="95">
        <f t="shared" si="17"/>
        <v>0</v>
      </c>
      <c r="AP47" s="276" t="str">
        <f t="shared" si="18"/>
        <v>BAJO IMPACTO</v>
      </c>
      <c r="AQ47" s="277"/>
    </row>
    <row r="48" spans="1:43" ht="15.75" x14ac:dyDescent="0.25">
      <c r="A48" s="85"/>
      <c r="B48" s="86"/>
      <c r="C48" s="87">
        <f t="shared" si="0"/>
        <v>0</v>
      </c>
      <c r="D48" s="86"/>
      <c r="E48" s="87" t="str">
        <f t="shared" si="3"/>
        <v xml:space="preserve">0 </v>
      </c>
      <c r="F48" s="86">
        <v>0</v>
      </c>
      <c r="G48" s="87" t="str">
        <f t="shared" si="4"/>
        <v xml:space="preserve">0 </v>
      </c>
      <c r="H48" s="100"/>
      <c r="I48" s="87">
        <f t="shared" si="1"/>
        <v>0</v>
      </c>
      <c r="J48" s="88"/>
      <c r="K48" s="87">
        <f t="shared" si="5"/>
        <v>0</v>
      </c>
      <c r="L48" s="87">
        <f t="shared" si="6"/>
        <v>0</v>
      </c>
      <c r="M48" s="97" t="str">
        <f t="shared" si="7"/>
        <v>BAJO IMPACTO</v>
      </c>
      <c r="N48" s="90"/>
      <c r="O48" s="87">
        <f t="shared" si="8"/>
        <v>0</v>
      </c>
      <c r="P48" s="90"/>
      <c r="Q48" s="87">
        <f t="shared" si="9"/>
        <v>0</v>
      </c>
      <c r="R48" s="90"/>
      <c r="S48" s="87">
        <f t="shared" si="10"/>
        <v>0</v>
      </c>
      <c r="T48" s="87">
        <f t="shared" si="11"/>
        <v>0</v>
      </c>
      <c r="U48" s="98" t="str">
        <f t="shared" si="12"/>
        <v>BAJO IMPACTO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87" t="str">
        <f t="shared" si="13"/>
        <v>0</v>
      </c>
      <c r="AI48" s="90"/>
      <c r="AJ48" s="87">
        <f t="shared" si="14"/>
        <v>0</v>
      </c>
      <c r="AK48" s="92">
        <f t="shared" si="2"/>
        <v>0</v>
      </c>
      <c r="AL48" s="97" t="str">
        <f t="shared" si="15"/>
        <v>BAJO IMPACTO</v>
      </c>
      <c r="AM48" s="94"/>
      <c r="AN48" s="87">
        <f t="shared" si="16"/>
        <v>0</v>
      </c>
      <c r="AO48" s="95">
        <f t="shared" si="17"/>
        <v>0</v>
      </c>
      <c r="AP48" s="276" t="str">
        <f t="shared" si="18"/>
        <v>BAJO IMPACTO</v>
      </c>
      <c r="AQ48" s="277"/>
    </row>
    <row r="49" spans="1:43" ht="16.5" thickBot="1" x14ac:dyDescent="0.3">
      <c r="A49" s="113"/>
      <c r="B49" s="86"/>
      <c r="C49" s="87">
        <f t="shared" si="0"/>
        <v>0</v>
      </c>
      <c r="D49" s="86"/>
      <c r="E49" s="87" t="str">
        <f t="shared" si="3"/>
        <v xml:space="preserve">0 </v>
      </c>
      <c r="F49" s="86">
        <v>0</v>
      </c>
      <c r="G49" s="87" t="str">
        <f t="shared" si="4"/>
        <v xml:space="preserve">0 </v>
      </c>
      <c r="H49" s="100"/>
      <c r="I49" s="87">
        <f t="shared" si="1"/>
        <v>0</v>
      </c>
      <c r="J49" s="88"/>
      <c r="K49" s="87">
        <f t="shared" si="5"/>
        <v>0</v>
      </c>
      <c r="L49" s="87">
        <f t="shared" si="6"/>
        <v>0</v>
      </c>
      <c r="M49" s="93" t="str">
        <f t="shared" si="7"/>
        <v>BAJO IMPACTO</v>
      </c>
      <c r="N49" s="90"/>
      <c r="O49" s="87">
        <f t="shared" si="8"/>
        <v>0</v>
      </c>
      <c r="P49" s="90"/>
      <c r="Q49" s="87">
        <f t="shared" si="9"/>
        <v>0</v>
      </c>
      <c r="R49" s="90"/>
      <c r="S49" s="87">
        <f t="shared" si="10"/>
        <v>0</v>
      </c>
      <c r="T49" s="87">
        <f t="shared" si="11"/>
        <v>0</v>
      </c>
      <c r="U49" s="101" t="str">
        <f t="shared" si="12"/>
        <v>BAJO IMPACTO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87" t="str">
        <f t="shared" si="13"/>
        <v>0</v>
      </c>
      <c r="AI49" s="90"/>
      <c r="AJ49" s="87">
        <f t="shared" si="14"/>
        <v>0</v>
      </c>
      <c r="AK49" s="92">
        <f t="shared" si="2"/>
        <v>0</v>
      </c>
      <c r="AL49" s="101" t="str">
        <f>IF(AK49&gt;=10,"ALTO IMPACTO","BAJO IMPACTO")</f>
        <v>BAJO IMPACTO</v>
      </c>
      <c r="AM49" s="94"/>
      <c r="AN49" s="87">
        <f t="shared" si="16"/>
        <v>0</v>
      </c>
      <c r="AO49" s="95">
        <f t="shared" si="17"/>
        <v>0</v>
      </c>
      <c r="AP49" s="279" t="str">
        <f t="shared" si="18"/>
        <v>BAJO IMPACTO</v>
      </c>
      <c r="AQ49" s="280"/>
    </row>
    <row r="50" spans="1:43" ht="19.5" thickBot="1" x14ac:dyDescent="0.45">
      <c r="A50" s="102" t="s">
        <v>191</v>
      </c>
      <c r="B50" s="103">
        <f>SUM(B15:B49)</f>
        <v>198465130411</v>
      </c>
      <c r="C50" s="104"/>
      <c r="D50" s="103">
        <f>SUM(D15:D49)</f>
        <v>0</v>
      </c>
      <c r="E50" s="105"/>
      <c r="F50" s="103">
        <f>SUM(F15:F49)</f>
        <v>0</v>
      </c>
      <c r="G50" s="105"/>
      <c r="H50" s="103">
        <f>SUM(H15:H49)</f>
        <v>52692154793</v>
      </c>
      <c r="I50" s="105"/>
      <c r="J50" s="106">
        <f>SUM(J15:J49)</f>
        <v>8653</v>
      </c>
      <c r="K50" s="105"/>
      <c r="L50" s="105"/>
      <c r="M50" s="105"/>
      <c r="N50" s="106">
        <f>SUM(N15:N49)</f>
        <v>7</v>
      </c>
      <c r="O50" s="105"/>
      <c r="P50" s="106">
        <f>SUM(P15:P49)</f>
        <v>1</v>
      </c>
      <c r="Q50" s="105"/>
      <c r="R50" s="106">
        <f>SUM(R15:R49)</f>
        <v>24</v>
      </c>
      <c r="S50" s="105"/>
      <c r="T50" s="105"/>
      <c r="U50" s="107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>
        <f>SUM(AG15:AG49)</f>
        <v>0</v>
      </c>
      <c r="AH50" s="105"/>
      <c r="AI50" s="105">
        <f>SUM(AI15:AI49)</f>
        <v>17</v>
      </c>
      <c r="AJ50" s="105"/>
      <c r="AK50" s="105"/>
      <c r="AL50" s="105"/>
      <c r="AM50" s="105"/>
      <c r="AN50" s="105"/>
      <c r="AO50" s="105"/>
      <c r="AP50" s="102"/>
      <c r="AQ50" s="107"/>
    </row>
    <row r="51" spans="1:43" x14ac:dyDescent="0.2">
      <c r="C51" s="108"/>
    </row>
    <row r="52" spans="1:43" x14ac:dyDescent="0.2">
      <c r="C52" s="108"/>
    </row>
    <row r="53" spans="1:43" x14ac:dyDescent="0.2">
      <c r="C53" s="108"/>
    </row>
  </sheetData>
  <mergeCells count="118">
    <mergeCell ref="AP48:AQ48"/>
    <mergeCell ref="AP49:AQ49"/>
    <mergeCell ref="AP42:AQ42"/>
    <mergeCell ref="AP43:AQ43"/>
    <mergeCell ref="AP44:AQ44"/>
    <mergeCell ref="AP45:AQ45"/>
    <mergeCell ref="AP46:AQ46"/>
    <mergeCell ref="AP47:AQ47"/>
    <mergeCell ref="AP36:AQ36"/>
    <mergeCell ref="AP37:AQ37"/>
    <mergeCell ref="AP38:AQ38"/>
    <mergeCell ref="AP39:AQ39"/>
    <mergeCell ref="AP40:AQ40"/>
    <mergeCell ref="AP41:AQ41"/>
    <mergeCell ref="AP30:AQ30"/>
    <mergeCell ref="AP31:AQ31"/>
    <mergeCell ref="AP32:AQ32"/>
    <mergeCell ref="AP33:AQ33"/>
    <mergeCell ref="AP34:AQ34"/>
    <mergeCell ref="AP35:AQ35"/>
    <mergeCell ref="AP24:AQ24"/>
    <mergeCell ref="AP25:AQ25"/>
    <mergeCell ref="AP26:AQ26"/>
    <mergeCell ref="AP27:AQ27"/>
    <mergeCell ref="AP28:AQ28"/>
    <mergeCell ref="AP29:AQ29"/>
    <mergeCell ref="AP18:AQ18"/>
    <mergeCell ref="AP19:AQ19"/>
    <mergeCell ref="AP20:AQ20"/>
    <mergeCell ref="AP21:AQ21"/>
    <mergeCell ref="AP22:AQ22"/>
    <mergeCell ref="AP23:AQ23"/>
    <mergeCell ref="R12:S12"/>
    <mergeCell ref="AG12:AH12"/>
    <mergeCell ref="AI12:AJ12"/>
    <mergeCell ref="AP15:AQ15"/>
    <mergeCell ref="AP16:AQ16"/>
    <mergeCell ref="AP17:AQ17"/>
    <mergeCell ref="V11:AF12"/>
    <mergeCell ref="AG11:AH11"/>
    <mergeCell ref="AI11:AJ11"/>
    <mergeCell ref="AM8:AM13"/>
    <mergeCell ref="AI9:AJ9"/>
    <mergeCell ref="H12:I12"/>
    <mergeCell ref="J12:K12"/>
    <mergeCell ref="N12:O12"/>
    <mergeCell ref="B9:C9"/>
    <mergeCell ref="D9:E9"/>
    <mergeCell ref="F9:G9"/>
    <mergeCell ref="H9:I9"/>
    <mergeCell ref="J9:K9"/>
    <mergeCell ref="N9:O9"/>
    <mergeCell ref="R7:S7"/>
    <mergeCell ref="T7:T14"/>
    <mergeCell ref="U7:U14"/>
    <mergeCell ref="P8:Q8"/>
    <mergeCell ref="R8:S8"/>
    <mergeCell ref="R9:S9"/>
    <mergeCell ref="R10:S10"/>
    <mergeCell ref="AG8:AH8"/>
    <mergeCell ref="AI8:AJ8"/>
    <mergeCell ref="P12:Q12"/>
    <mergeCell ref="AG10:AH10"/>
    <mergeCell ref="AI10:AJ10"/>
    <mergeCell ref="P11:Q11"/>
    <mergeCell ref="R11:S11"/>
    <mergeCell ref="P10:Q10"/>
    <mergeCell ref="P9:Q9"/>
    <mergeCell ref="V9:AF9"/>
    <mergeCell ref="AG9:AH9"/>
    <mergeCell ref="B8:C8"/>
    <mergeCell ref="D8:E8"/>
    <mergeCell ref="F8:G8"/>
    <mergeCell ref="H8:I8"/>
    <mergeCell ref="J8:K8"/>
    <mergeCell ref="N8:O8"/>
    <mergeCell ref="M7:M14"/>
    <mergeCell ref="N7:O7"/>
    <mergeCell ref="P7:Q7"/>
    <mergeCell ref="B11:C11"/>
    <mergeCell ref="D11:E11"/>
    <mergeCell ref="F11:G11"/>
    <mergeCell ref="H11:I11"/>
    <mergeCell ref="J11:K11"/>
    <mergeCell ref="N11:O11"/>
    <mergeCell ref="B10:C10"/>
    <mergeCell ref="D10:E10"/>
    <mergeCell ref="F10:G10"/>
    <mergeCell ref="H10:I10"/>
    <mergeCell ref="J10:K10"/>
    <mergeCell ref="N10:O10"/>
    <mergeCell ref="B12:C12"/>
    <mergeCell ref="D12:E12"/>
    <mergeCell ref="F12:G12"/>
    <mergeCell ref="A1:AQ1"/>
    <mergeCell ref="A2:AQ2"/>
    <mergeCell ref="A4:A14"/>
    <mergeCell ref="B4:L4"/>
    <mergeCell ref="N4:T4"/>
    <mergeCell ref="V4:AK4"/>
    <mergeCell ref="AN4:AN14"/>
    <mergeCell ref="B5:L5"/>
    <mergeCell ref="N5:T5"/>
    <mergeCell ref="V5:AK5"/>
    <mergeCell ref="AM5:AM7"/>
    <mergeCell ref="B6:L6"/>
    <mergeCell ref="N6:T6"/>
    <mergeCell ref="V6:AK6"/>
    <mergeCell ref="B7:C7"/>
    <mergeCell ref="D7:E7"/>
    <mergeCell ref="F7:G7"/>
    <mergeCell ref="H7:I7"/>
    <mergeCell ref="J7:K7"/>
    <mergeCell ref="L7:L14"/>
    <mergeCell ref="AG7:AH7"/>
    <mergeCell ref="AI7:AJ7"/>
    <mergeCell ref="AK7:AK14"/>
    <mergeCell ref="AL7:AL14"/>
  </mergeCells>
  <conditionalFormatting sqref="AP15:AP49 M15:M49 U15:U49 AL15:AL49">
    <cfRule type="cellIs" dxfId="2" priority="3" operator="equal">
      <formula>"ALTO IMPACTO"</formula>
    </cfRule>
  </conditionalFormatting>
  <conditionalFormatting sqref="AP15:AP49 M15:M49 U15:U49 AL15:AL49">
    <cfRule type="cellIs" dxfId="1" priority="2" operator="equal">
      <formula>"ALTO IMPACTO"</formula>
    </cfRule>
  </conditionalFormatting>
  <conditionalFormatting sqref="AP15:AP49 M15:M49 U15:U49 AL15:AL49">
    <cfRule type="cellIs" dxfId="0" priority="1" operator="equal">
      <formula>"BAJO IMPACTO"</formula>
    </cfRule>
  </conditionalFormatting>
  <dataValidations count="5">
    <dataValidation type="list" allowBlank="1" showInputMessage="1" showErrorMessage="1" errorTitle="ERROR" error="NO SELECCIONO UN ELEMENTO DE LA LISTA VALIDA" promptTitle="VALOR DEL INDICADOR" prompt="SELECCIONE DE LA LISTA UNO DE LOS VALORES" sqref="Y15:Z49 AB15:AB49 AE15:AF49">
      <formula1>$BE$16:$BE$18</formula1>
    </dataValidation>
    <dataValidation type="list" allowBlank="1" showInputMessage="1" showErrorMessage="1" errorTitle="ERROR" error="NO SELECCIONO UN ELEMENTO DE LA LISTA VALIDO" promptTitle="VALOR DEL INDICADOR" prompt="SELECCIONE DE LA LISTA UNO DE LOS VALORES " sqref="X15:X49 AA15:AA49 AC15:AD49">
      <formula1>$BD$16:$BD$18</formula1>
    </dataValidation>
    <dataValidation type="list" allowBlank="1" showInputMessage="1" showErrorMessage="1" errorTitle="ERROR" error="NO SELECCIONO UN ELEMENTO DE LA LISTA VALIDO" promptTitle="VALOR DEL INDICADOR" prompt="SELECCIONES DE LA LISTA UNO DE LOS VALORES" sqref="W15:W49">
      <formula1>$BC$16:$BC$17</formula1>
    </dataValidation>
    <dataValidation type="list" allowBlank="1" showInputMessage="1" showErrorMessage="1" errorTitle="ERROR" error="NO SELECCIONO UN ELEMENTO DE LA LISTA VALIDO" promptTitle="VALOR DEL INDICADOR" prompt="SELECCIONE DE LA LISTA UNO DE LOS VALORES" sqref="V15:V49">
      <formula1>$BB$16:$BB$18</formula1>
    </dataValidation>
    <dataValidation type="whole" allowBlank="1" showInputMessage="1" showErrorMessage="1" sqref="N11:S12 AG11:AJ12 B11:K12">
      <formula1>-10101010</formula1>
      <formula2>-101010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PGA 2020</vt:lpstr>
      <vt:lpstr>Realizadas</vt:lpstr>
      <vt:lpstr>Alcaldias </vt:lpstr>
      <vt:lpstr>Entes Desc</vt:lpstr>
      <vt:lpstr>ESP</vt:lpstr>
      <vt:lpstr>ESES.</vt:lpstr>
      <vt:lpstr>'PGA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PERTUZ</dc:creator>
  <cp:lastModifiedBy>Miguel Angulo</cp:lastModifiedBy>
  <cp:lastPrinted>2020-01-17T20:05:37Z</cp:lastPrinted>
  <dcterms:created xsi:type="dcterms:W3CDTF">2012-01-27T21:33:01Z</dcterms:created>
  <dcterms:modified xsi:type="dcterms:W3CDTF">2020-08-05T16:41:30Z</dcterms:modified>
</cp:coreProperties>
</file>